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openxmlformats-officedocument.drawingml.chart+xml" PartName="/xl/charts/chart9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colorstyle+xml" PartName="/xl/charts/colors6.xml"/>
  <Override ContentType="application/vnd.ms-office.chartcolorstyle+xml" PartName="/xl/charts/colors7.xml"/>
  <Override ContentType="application/vnd.ms-office.chartcolorstyle+xml" PartName="/xl/charts/colors8.xml"/>
  <Override ContentType="application/vnd.ms-office.chartcolorstyle+xml" PartName="/xl/charts/colors9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ms-office.chartstyle+xml" PartName="/xl/charts/style6.xml"/>
  <Override ContentType="application/vnd.ms-office.chartstyle+xml" PartName="/xl/charts/style7.xml"/>
  <Override ContentType="application/vnd.ms-office.chartstyle+xml" PartName="/xl/charts/style8.xml"/>
  <Override ContentType="application/vnd.ms-office.chartstyle+xml" PartName="/xl/charts/style9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openxmlformats-officedocument.spreadsheetml.externalLink+xml" PartName="/xl/externalLinks/externalLink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themeOverride+xml" PartName="/xl/theme/themeOverride1.xml"/>
  <Override ContentType="application/vnd.openxmlformats-officedocument.themeOverride+xml" PartName="/xl/theme/themeOverride2.xml"/>
  <Override ContentType="application/vnd.openxmlformats-officedocument.themeOverride+xml" PartName="/xl/theme/themeOverride3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>
    <mc:Choice Requires="x15">
      <x15ac:absPath xmlns:x15ac="http://schemas.microsoft.com/office/spreadsheetml/2010/11/ac" url="X:\TEZA\SRACON\Pagina web\Date statistice Web\2023!\MN_circulatia_2023\Info_web\"/>
    </mc:Choice>
  </mc:AlternateContent>
  <xr:revisionPtr revIDLastSave="0" documentId="13_ncr:1_{22AF254A-5FC6-4507-9D06-DD36A403D6A0}" xr6:coauthVersionLast="47" xr6:coauthVersionMax="47" xr10:uidLastSave="{00000000-0000-0000-0000-000000000000}"/>
  <bookViews>
    <workbookView xWindow="30315" yWindow="1335" windowWidth="21600" windowHeight="11385" xr2:uid="{00000000-000D-0000-FFFF-FFFF00000000}"/>
  </bookViews>
  <sheets>
    <sheet name="2023_rom" sheetId="2" r:id="rId1"/>
    <sheet name="2023_eng" sheetId="1" r:id="rId2"/>
    <sheet name="2023_rus" sheetId="3" r:id="rId3"/>
    <sheet name="Grafice" sheetId="4" r:id="rId4"/>
  </sheets>
  <externalReferences>
    <externalReference r:id="rId5"/>
  </externalReferences>
  <definedNames>
    <definedName name="_xlnm.Print_Area" localSheetId="1">'2023_eng'!$A$1:$F$33</definedName>
    <definedName name="_xlnm.Print_Area" localSheetId="0">'2023_rom'!$A$1:$F$33</definedName>
    <definedName name="_xlnm.Print_Area" localSheetId="2">'2023_rus'!$A$1:$F$33</definedName>
  </definedName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1" i="2" l="1"/>
  <c r="B33" i="2"/>
  <c r="F26" i="2"/>
  <c r="F9" i="2"/>
  <c r="C31" i="2" l="1"/>
  <c r="B31" i="2"/>
  <c r="F21" i="2"/>
  <c r="F10" i="2"/>
  <c r="D30" i="3"/>
  <c r="D29" i="3"/>
  <c r="D28" i="3"/>
  <c r="D27" i="3"/>
  <c r="D26" i="3"/>
  <c r="D30" i="1"/>
  <c r="D29" i="1"/>
  <c r="D28" i="1"/>
  <c r="D27" i="1"/>
  <c r="D26" i="1"/>
  <c r="D30" i="2"/>
  <c r="D29" i="2"/>
  <c r="D28" i="2"/>
  <c r="D27" i="2"/>
  <c r="D26" i="2"/>
  <c r="F30" i="3" l="1"/>
  <c r="D24" i="3"/>
  <c r="F24" i="3" s="1"/>
  <c r="D23" i="3"/>
  <c r="D22" i="3"/>
  <c r="D21" i="3"/>
  <c r="F30" i="1"/>
  <c r="D24" i="1"/>
  <c r="D23" i="1"/>
  <c r="D22" i="1"/>
  <c r="F22" i="1" s="1"/>
  <c r="D21" i="1"/>
  <c r="F21" i="1" s="1"/>
  <c r="F27" i="2"/>
  <c r="D22" i="2"/>
  <c r="B18" i="3"/>
  <c r="B18" i="1"/>
  <c r="B18" i="2"/>
  <c r="B31" i="3"/>
  <c r="F29" i="3"/>
  <c r="F28" i="3"/>
  <c r="F27" i="3"/>
  <c r="F26" i="3"/>
  <c r="B25" i="3"/>
  <c r="B33" i="3" s="1"/>
  <c r="F23" i="3"/>
  <c r="F22" i="3"/>
  <c r="D19" i="3"/>
  <c r="D17" i="3"/>
  <c r="F17" i="3" s="1"/>
  <c r="D16" i="3"/>
  <c r="F16" i="3" s="1"/>
  <c r="F15" i="3"/>
  <c r="D15" i="3"/>
  <c r="D14" i="3"/>
  <c r="F14" i="3" s="1"/>
  <c r="D13" i="3"/>
  <c r="F13" i="3" s="1"/>
  <c r="D12" i="3"/>
  <c r="F12" i="3" s="1"/>
  <c r="D11" i="3"/>
  <c r="F11" i="3" s="1"/>
  <c r="D10" i="3"/>
  <c r="F10" i="3" s="1"/>
  <c r="D9" i="3"/>
  <c r="B31" i="1"/>
  <c r="F29" i="1"/>
  <c r="F28" i="1"/>
  <c r="F27" i="1"/>
  <c r="F26" i="1"/>
  <c r="B25" i="1"/>
  <c r="F24" i="1"/>
  <c r="F23" i="1"/>
  <c r="D19" i="1"/>
  <c r="D17" i="1"/>
  <c r="F17" i="1" s="1"/>
  <c r="D16" i="1"/>
  <c r="F16" i="1" s="1"/>
  <c r="D15" i="1"/>
  <c r="F15" i="1" s="1"/>
  <c r="D14" i="1"/>
  <c r="F14" i="1" s="1"/>
  <c r="D13" i="1"/>
  <c r="F13" i="1" s="1"/>
  <c r="D12" i="1"/>
  <c r="F12" i="1" s="1"/>
  <c r="D11" i="1"/>
  <c r="F11" i="1" s="1"/>
  <c r="D10" i="1"/>
  <c r="F10" i="1" s="1"/>
  <c r="D9" i="1"/>
  <c r="F9" i="1" s="1"/>
  <c r="D24" i="2"/>
  <c r="F28" i="2"/>
  <c r="F30" i="2"/>
  <c r="D25" i="3" l="1"/>
  <c r="C25" i="3"/>
  <c r="C24" i="3" s="1"/>
  <c r="D18" i="3"/>
  <c r="E15" i="3" s="1"/>
  <c r="C18" i="3"/>
  <c r="C12" i="3" s="1"/>
  <c r="E23" i="3"/>
  <c r="C31" i="3"/>
  <c r="C30" i="3" s="1"/>
  <c r="F9" i="3"/>
  <c r="F18" i="3" s="1"/>
  <c r="B33" i="1"/>
  <c r="C31" i="1"/>
  <c r="C26" i="1" s="1"/>
  <c r="D25" i="1"/>
  <c r="E23" i="1" s="1"/>
  <c r="C18" i="1"/>
  <c r="C15" i="1" s="1"/>
  <c r="F25" i="1"/>
  <c r="E24" i="3"/>
  <c r="F31" i="3"/>
  <c r="E22" i="3"/>
  <c r="E21" i="3"/>
  <c r="F21" i="3"/>
  <c r="F25" i="3" s="1"/>
  <c r="D31" i="3"/>
  <c r="E28" i="3" s="1"/>
  <c r="E12" i="3"/>
  <c r="E9" i="3"/>
  <c r="E16" i="3"/>
  <c r="E14" i="3"/>
  <c r="F31" i="1"/>
  <c r="D31" i="1"/>
  <c r="C25" i="1"/>
  <c r="F18" i="1"/>
  <c r="D18" i="1"/>
  <c r="E9" i="1" s="1"/>
  <c r="E12" i="1"/>
  <c r="C15" i="3" l="1"/>
  <c r="C23" i="3"/>
  <c r="C22" i="3"/>
  <c r="C21" i="3"/>
  <c r="E11" i="3"/>
  <c r="E10" i="3"/>
  <c r="E17" i="3"/>
  <c r="E13" i="3"/>
  <c r="C28" i="3"/>
  <c r="C27" i="3"/>
  <c r="C29" i="1"/>
  <c r="E22" i="1"/>
  <c r="E24" i="1"/>
  <c r="C28" i="1"/>
  <c r="E30" i="3"/>
  <c r="E29" i="3"/>
  <c r="C26" i="3"/>
  <c r="C16" i="3"/>
  <c r="C13" i="3"/>
  <c r="C9" i="3"/>
  <c r="C17" i="3"/>
  <c r="C14" i="3"/>
  <c r="C10" i="3"/>
  <c r="C11" i="3"/>
  <c r="C29" i="3"/>
  <c r="C11" i="1"/>
  <c r="C13" i="1"/>
  <c r="C14" i="1"/>
  <c r="C17" i="1"/>
  <c r="C9" i="1"/>
  <c r="E21" i="1"/>
  <c r="C16" i="1"/>
  <c r="C12" i="1"/>
  <c r="C10" i="1"/>
  <c r="C30" i="1"/>
  <c r="C27" i="1"/>
  <c r="E16" i="1"/>
  <c r="E26" i="3"/>
  <c r="E27" i="3"/>
  <c r="E26" i="1"/>
  <c r="E27" i="1"/>
  <c r="C23" i="1"/>
  <c r="C22" i="1"/>
  <c r="C21" i="1"/>
  <c r="C24" i="1"/>
  <c r="E29" i="1"/>
  <c r="E28" i="1"/>
  <c r="E30" i="1"/>
  <c r="E15" i="1"/>
  <c r="E11" i="1"/>
  <c r="E14" i="1"/>
  <c r="E10" i="1"/>
  <c r="E17" i="1"/>
  <c r="E13" i="1"/>
  <c r="D23" i="2"/>
  <c r="F29" i="2" l="1"/>
  <c r="F31" i="2" s="1"/>
  <c r="F22" i="2"/>
  <c r="F23" i="2"/>
  <c r="F24" i="2"/>
  <c r="C4" i="3" l="1"/>
  <c r="B25" i="2"/>
  <c r="D21" i="2"/>
  <c r="D19" i="2"/>
  <c r="D17" i="2"/>
  <c r="F17" i="2" s="1"/>
  <c r="D16" i="2"/>
  <c r="F16" i="2" s="1"/>
  <c r="D15" i="2"/>
  <c r="F15" i="2" s="1"/>
  <c r="D14" i="2"/>
  <c r="F14" i="2" s="1"/>
  <c r="D13" i="2"/>
  <c r="F13" i="2" s="1"/>
  <c r="D12" i="2"/>
  <c r="F12" i="2" s="1"/>
  <c r="D11" i="2"/>
  <c r="F11" i="2" s="1"/>
  <c r="F18" i="2" s="1"/>
  <c r="D10" i="2"/>
  <c r="D9" i="2"/>
  <c r="C25" i="2" l="1"/>
  <c r="C18" i="2"/>
  <c r="D18" i="2"/>
  <c r="E9" i="2" s="1"/>
  <c r="D25" i="2"/>
  <c r="E22" i="2" l="1"/>
  <c r="E23" i="2"/>
  <c r="E24" i="2"/>
  <c r="E21" i="2"/>
  <c r="E28" i="2"/>
  <c r="E30" i="2"/>
  <c r="E27" i="2"/>
  <c r="E29" i="2"/>
  <c r="E26" i="2"/>
  <c r="C10" i="2"/>
  <c r="C12" i="2"/>
  <c r="C14" i="2"/>
  <c r="C16" i="2"/>
  <c r="C9" i="2"/>
  <c r="C11" i="2"/>
  <c r="C13" i="2"/>
  <c r="C15" i="2"/>
  <c r="C17" i="2"/>
  <c r="C23" i="2"/>
  <c r="C21" i="2"/>
  <c r="C22" i="2"/>
  <c r="C24" i="2"/>
  <c r="C27" i="2"/>
  <c r="C29" i="2"/>
  <c r="C26" i="2"/>
  <c r="C28" i="2"/>
  <c r="C30" i="2"/>
  <c r="E11" i="2"/>
  <c r="E13" i="2"/>
  <c r="E15" i="2"/>
  <c r="E17" i="2"/>
  <c r="E10" i="2"/>
  <c r="E12" i="2"/>
  <c r="E14" i="2"/>
  <c r="E16" i="2"/>
  <c r="F25" i="2"/>
  <c r="C4" i="2" l="1"/>
</calcChain>
</file>

<file path=xl/sharedStrings.xml><?xml version="1.0" encoding="utf-8"?>
<sst xmlns="http://schemas.openxmlformats.org/spreadsheetml/2006/main" count="102" uniqueCount="68">
  <si>
    <t>Face value</t>
  </si>
  <si>
    <t>Share              în %</t>
  </si>
  <si>
    <t>Share             în %</t>
  </si>
  <si>
    <t>Banknotes</t>
  </si>
  <si>
    <t>Coins</t>
  </si>
  <si>
    <t xml:space="preserve">Valoarea nominală </t>
  </si>
  <si>
    <t>Pondere              în %</t>
  </si>
  <si>
    <t>Bancnote</t>
  </si>
  <si>
    <t>Bancnote comemorative</t>
  </si>
  <si>
    <t>Monede</t>
  </si>
  <si>
    <t>Номинальная стоимость</t>
  </si>
  <si>
    <t>Доля в %</t>
  </si>
  <si>
    <t>Банкноты</t>
  </si>
  <si>
    <t>Всего</t>
  </si>
  <si>
    <t>Памятные банкноты</t>
  </si>
  <si>
    <t>Монеты</t>
  </si>
  <si>
    <t>Итого</t>
  </si>
  <si>
    <t>Monede jubiliare și comemorative</t>
  </si>
  <si>
    <t xml:space="preserve">Numerar în circulaţie              (mil. lei)                                     </t>
  </si>
  <si>
    <t>Commemorative banknotes</t>
  </si>
  <si>
    <t>Памятные и юбилейные монеты</t>
  </si>
  <si>
    <t xml:space="preserve">Cash in circulation                   (MDL, million)                                     </t>
  </si>
  <si>
    <t xml:space="preserve">Денежная наличность        в обращении                      (млн. лей)                                     </t>
  </si>
  <si>
    <t>Количество банкнот/ монет в обращении            (млн. шт.)</t>
  </si>
  <si>
    <t>Quantity of banknotes/ coins in circulation                   (pcs, million)</t>
  </si>
  <si>
    <t>Cantitatea bancnotelor/ monedelor în circulaţie (mil. buc.)</t>
  </si>
  <si>
    <t>Cantitatea bancnotelor/ monedelor pe cap de locuitor cu reședință obișnuită (buc.)</t>
  </si>
  <si>
    <t>Количество банкнот/ монет на душу населения c постоянным местом жительства  (шт.)</t>
  </si>
  <si>
    <t>Quantity of banknotes/ coins per capita for habitual residence (pcs)</t>
  </si>
  <si>
    <t>Total</t>
  </si>
  <si>
    <t>În total</t>
  </si>
  <si>
    <t>Commemorative and jubilee coins</t>
  </si>
  <si>
    <t>la situaţia din 31 decembrie 2023</t>
  </si>
  <si>
    <t>as of 31 December 2023</t>
  </si>
  <si>
    <t>на 31 декабря 2023 года</t>
  </si>
  <si>
    <t>Structura bancnotelor și monedelor în circulaţie</t>
  </si>
  <si>
    <t xml:space="preserve">Structure of banknotes and coins in circulation </t>
  </si>
  <si>
    <t>Структура банкнот и монет в обращении</t>
  </si>
  <si>
    <t>1 LEU</t>
  </si>
  <si>
    <t>5 LEI</t>
  </si>
  <si>
    <t>10 LEI</t>
  </si>
  <si>
    <t>20 LEI</t>
  </si>
  <si>
    <t>50 LEI</t>
  </si>
  <si>
    <t>100 LEI</t>
  </si>
  <si>
    <t>200 LEI</t>
  </si>
  <si>
    <t>500 LEI</t>
  </si>
  <si>
    <t>1000 LEI</t>
  </si>
  <si>
    <t>2 LEI</t>
  </si>
  <si>
    <t>1 BAN</t>
  </si>
  <si>
    <t>5 BANI</t>
  </si>
  <si>
    <t>10 BANI</t>
  </si>
  <si>
    <t>25 BANI</t>
  </si>
  <si>
    <t>50 BANI</t>
  </si>
  <si>
    <t>1 ЛЕЙ</t>
  </si>
  <si>
    <t>5 ЛЕЕВ</t>
  </si>
  <si>
    <t>10 ЛЕЕВ</t>
  </si>
  <si>
    <t>20 ЛЕЕВ</t>
  </si>
  <si>
    <t>50 ЛЕЕВ</t>
  </si>
  <si>
    <t>100 ЛЕЕВ</t>
  </si>
  <si>
    <t>200 ЛЕЕВ</t>
  </si>
  <si>
    <t>500 ЛЕЕВ</t>
  </si>
  <si>
    <t>1000 ЛЕЕВ</t>
  </si>
  <si>
    <t>2 ЛЕЯ</t>
  </si>
  <si>
    <t>1 БАН</t>
  </si>
  <si>
    <t>5 БАНЕЙ</t>
  </si>
  <si>
    <t>10 БАНЕЙ</t>
  </si>
  <si>
    <t>25 БАНЕЙ</t>
  </si>
  <si>
    <t>50 БАНЕЙ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</si>
</sst>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;;"/>
    <numFmt numFmtId="165" formatCode="#,##0.00_ ;[Red]\-#,##0.00\ "/>
    <numFmt numFmtId="166" formatCode="0.0000"/>
    <numFmt numFmtId="167" formatCode="#,##0.000"/>
    <numFmt numFmtId="168" formatCode="0.000"/>
    <numFmt numFmtId="169" formatCode="#,##0\ &quot;L&quot;"/>
    <numFmt numFmtId="170" formatCode="#,##0.00\ &quot;L&quot;"/>
  </numFmts>
  <fonts count="17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name val="PermianSansTypeface"/>
      <family val="3"/>
    </font>
    <font>
      <sz val="12"/>
      <name val="Arial"/>
      <family val="2"/>
      <charset val="204"/>
    </font>
    <font>
      <sz val="10"/>
      <name val="Arial"/>
      <family val="2"/>
      <charset val="204"/>
    </font>
    <font>
      <b/>
      <sz val="11"/>
      <name val="PermianSerifTypeface"/>
      <family val="3"/>
    </font>
    <font>
      <sz val="11"/>
      <name val="PermianSerifTypeface"/>
      <family val="3"/>
    </font>
    <font>
      <sz val="10"/>
      <name val="PermianSerifTypeface"/>
      <family val="3"/>
    </font>
    <font>
      <sz val="11"/>
      <color indexed="8"/>
      <name val="PermianSerifTypeface"/>
      <family val="3"/>
    </font>
    <font>
      <sz val="11"/>
      <color theme="0"/>
      <name val="PermianSerifTypeface"/>
      <family val="3"/>
    </font>
    <font>
      <b/>
      <sz val="10"/>
      <name val="PermianSerifTypeface"/>
      <family val="3"/>
    </font>
    <font>
      <b/>
      <sz val="10"/>
      <color indexed="8"/>
      <name val="PermianSerifTypeface"/>
      <family val="3"/>
    </font>
    <font>
      <b/>
      <sz val="10"/>
      <color indexed="10"/>
      <name val="PermianSerifTypeface"/>
      <family val="3"/>
    </font>
    <font>
      <sz val="10"/>
      <color indexed="8"/>
      <name val="PermianSerifTypeface"/>
      <family val="3"/>
    </font>
    <font>
      <b/>
      <sz val="10"/>
      <color rgb="FFFF0000"/>
      <name val="PermianSerifTypeface"/>
      <family val="3"/>
    </font>
    <font>
      <sz val="10"/>
      <color theme="0"/>
      <name val="PermianSerifTypeface"/>
      <family val="3"/>
    </font>
    <font>
      <b/>
      <sz val="10"/>
      <color rgb="FFC00000"/>
      <name val="PermianSerifTypeface"/>
      <family val="3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73">
    <border>
      <left/>
      <right/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medium">
        <color indexed="8"/>
      </left>
      <right/>
      <top style="thin">
        <color indexed="23"/>
      </top>
      <bottom style="thin">
        <color indexed="23"/>
      </bottom>
      <diagonal/>
    </border>
    <border>
      <left style="medium">
        <color indexed="8"/>
      </left>
      <right/>
      <top/>
      <bottom style="thin">
        <color indexed="23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 style="medium">
        <color indexed="8"/>
      </left>
      <right style="medium">
        <color indexed="8"/>
      </right>
      <top style="thin">
        <color indexed="23"/>
      </top>
      <bottom style="thin">
        <color indexed="23"/>
      </bottom>
      <diagonal/>
    </border>
    <border>
      <left style="medium">
        <color indexed="8"/>
      </left>
      <right style="thin">
        <color indexed="8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23"/>
      </top>
      <bottom/>
      <diagonal/>
    </border>
    <border>
      <left style="medium">
        <color indexed="64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23"/>
      </bottom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8"/>
      </left>
      <right/>
      <top style="thin">
        <color indexed="23"/>
      </top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23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8"/>
      </left>
      <right style="medium">
        <color indexed="8"/>
      </right>
      <top style="thin">
        <color indexed="23"/>
      </top>
      <bottom/>
      <diagonal/>
    </border>
    <border>
      <left style="medium">
        <color indexed="8"/>
      </left>
      <right style="medium">
        <color indexed="8"/>
      </right>
      <top/>
      <bottom style="thin">
        <color indexed="23"/>
      </bottom>
      <diagonal/>
    </border>
    <border>
      <left style="medium">
        <color indexed="8"/>
      </left>
      <right style="medium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medium">
        <color indexed="64"/>
      </right>
      <top/>
      <bottom/>
      <diagonal/>
    </border>
    <border>
      <left style="thin">
        <color indexed="8"/>
      </left>
      <right style="medium">
        <color indexed="8"/>
      </right>
      <top style="thin">
        <color theme="0" tint="-0.499984740745262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theme="0" tint="-0.34998626667073579"/>
      </top>
      <bottom style="thin">
        <color theme="0" tint="-0.499984740745262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theme="0" tint="-0.499984740745262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205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2" applyFont="1"/>
    <xf numFmtId="0" fontId="4" fillId="0" borderId="0" xfId="2"/>
    <xf numFmtId="0" fontId="3" fillId="0" borderId="0" xfId="2" applyFont="1"/>
    <xf numFmtId="0" fontId="6" fillId="0" borderId="0" xfId="0" applyFont="1"/>
    <xf numFmtId="0" fontId="7" fillId="0" borderId="0" xfId="0" applyFont="1"/>
    <xf numFmtId="164" fontId="8" fillId="0" borderId="0" xfId="0" applyNumberFormat="1" applyFont="1" applyAlignment="1">
      <alignment vertical="top" wrapText="1"/>
    </xf>
    <xf numFmtId="4" fontId="9" fillId="0" borderId="0" xfId="0" applyNumberFormat="1" applyFont="1" applyAlignment="1">
      <alignment vertical="top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5" fillId="0" borderId="0" xfId="1" applyFont="1" applyAlignment="1">
      <alignment horizontal="center"/>
    </xf>
    <xf numFmtId="0" fontId="6" fillId="0" borderId="0" xfId="1" applyFont="1" applyAlignment="1">
      <alignment horizontal="center"/>
    </xf>
    <xf numFmtId="0" fontId="6" fillId="0" borderId="0" xfId="2" applyFont="1"/>
    <xf numFmtId="0" fontId="7" fillId="0" borderId="0" xfId="2" applyFont="1"/>
    <xf numFmtId="164" fontId="8" fillId="0" borderId="0" xfId="2" applyNumberFormat="1" applyFont="1" applyAlignment="1">
      <alignment vertical="top" wrapText="1"/>
    </xf>
    <xf numFmtId="4" fontId="9" fillId="0" borderId="0" xfId="2" applyNumberFormat="1" applyFont="1" applyAlignment="1">
      <alignment vertical="top" wrapText="1"/>
    </xf>
    <xf numFmtId="0" fontId="6" fillId="0" borderId="0" xfId="2" applyFont="1" applyAlignment="1">
      <alignment vertical="center"/>
    </xf>
    <xf numFmtId="0" fontId="7" fillId="0" borderId="0" xfId="2" applyFont="1" applyAlignment="1">
      <alignment vertical="center"/>
    </xf>
    <xf numFmtId="164" fontId="11" fillId="0" borderId="50" xfId="2" applyNumberFormat="1" applyFont="1" applyBorder="1" applyAlignment="1">
      <alignment horizontal="right" vertical="top" wrapText="1"/>
    </xf>
    <xf numFmtId="4" fontId="7" fillId="0" borderId="20" xfId="2" applyNumberFormat="1" applyFont="1" applyBorder="1"/>
    <xf numFmtId="4" fontId="7" fillId="0" borderId="21" xfId="2" applyNumberFormat="1" applyFont="1" applyBorder="1"/>
    <xf numFmtId="165" fontId="7" fillId="0" borderId="22" xfId="2" applyNumberFormat="1" applyFont="1" applyBorder="1"/>
    <xf numFmtId="2" fontId="7" fillId="0" borderId="51" xfId="2" applyNumberFormat="1" applyFont="1" applyBorder="1"/>
    <xf numFmtId="164" fontId="11" fillId="0" borderId="24" xfId="2" applyNumberFormat="1" applyFont="1" applyBorder="1" applyAlignment="1">
      <alignment horizontal="right" vertical="top" wrapText="1"/>
    </xf>
    <xf numFmtId="4" fontId="7" fillId="0" borderId="36" xfId="2" applyNumberFormat="1" applyFont="1" applyBorder="1"/>
    <xf numFmtId="165" fontId="7" fillId="0" borderId="52" xfId="2" applyNumberFormat="1" applyFont="1" applyBorder="1"/>
    <xf numFmtId="164" fontId="11" fillId="0" borderId="53" xfId="2" applyNumberFormat="1" applyFont="1" applyBorder="1" applyAlignment="1">
      <alignment horizontal="right" vertical="top" wrapText="1"/>
    </xf>
    <xf numFmtId="4" fontId="7" fillId="0" borderId="8" xfId="2" applyNumberFormat="1" applyFont="1" applyBorder="1"/>
    <xf numFmtId="4" fontId="7" fillId="0" borderId="7" xfId="2" applyNumberFormat="1" applyFont="1" applyBorder="1"/>
    <xf numFmtId="165" fontId="7" fillId="0" borderId="9" xfId="2" applyNumberFormat="1" applyFont="1" applyBorder="1"/>
    <xf numFmtId="2" fontId="7" fillId="0" borderId="54" xfId="2" applyNumberFormat="1" applyFont="1" applyBorder="1"/>
    <xf numFmtId="164" fontId="11" fillId="0" borderId="33" xfId="2" applyNumberFormat="1" applyFont="1" applyBorder="1" applyAlignment="1">
      <alignment horizontal="right" vertical="top" wrapText="1"/>
    </xf>
    <xf numFmtId="2" fontId="7" fillId="0" borderId="20" xfId="2" applyNumberFormat="1" applyFont="1" applyBorder="1"/>
    <xf numFmtId="164" fontId="11" fillId="0" borderId="35" xfId="2" applyNumberFormat="1" applyFont="1" applyBorder="1" applyAlignment="1">
      <alignment horizontal="right" vertical="top" wrapText="1"/>
    </xf>
    <xf numFmtId="168" fontId="7" fillId="0" borderId="20" xfId="2" applyNumberFormat="1" applyFont="1" applyBorder="1"/>
    <xf numFmtId="164" fontId="11" fillId="0" borderId="57" xfId="2" applyNumberFormat="1" applyFont="1" applyBorder="1" applyAlignment="1">
      <alignment horizontal="right" vertical="top" wrapText="1"/>
    </xf>
    <xf numFmtId="2" fontId="7" fillId="0" borderId="8" xfId="2" applyNumberFormat="1" applyFont="1" applyBorder="1"/>
    <xf numFmtId="4" fontId="7" fillId="0" borderId="19" xfId="0" applyNumberFormat="1" applyFont="1" applyBorder="1"/>
    <xf numFmtId="4" fontId="7" fillId="0" borderId="20" xfId="0" applyNumberFormat="1" applyFont="1" applyBorder="1"/>
    <xf numFmtId="4" fontId="7" fillId="0" borderId="21" xfId="0" applyNumberFormat="1" applyFont="1" applyBorder="1"/>
    <xf numFmtId="165" fontId="7" fillId="0" borderId="22" xfId="0" applyNumberFormat="1" applyFont="1" applyBorder="1"/>
    <xf numFmtId="2" fontId="7" fillId="0" borderId="23" xfId="0" applyNumberFormat="1" applyFont="1" applyBorder="1"/>
    <xf numFmtId="4" fontId="7" fillId="0" borderId="24" xfId="0" applyNumberFormat="1" applyFont="1" applyBorder="1"/>
    <xf numFmtId="4" fontId="7" fillId="0" borderId="25" xfId="0" applyNumberFormat="1" applyFont="1" applyBorder="1"/>
    <xf numFmtId="4" fontId="7" fillId="0" borderId="8" xfId="0" applyNumberFormat="1" applyFont="1" applyBorder="1"/>
    <xf numFmtId="4" fontId="7" fillId="0" borderId="7" xfId="0" applyNumberFormat="1" applyFont="1" applyBorder="1"/>
    <xf numFmtId="165" fontId="7" fillId="0" borderId="9" xfId="0" applyNumberFormat="1" applyFont="1" applyBorder="1"/>
    <xf numFmtId="164" fontId="11" fillId="0" borderId="33" xfId="0" applyNumberFormat="1" applyFont="1" applyBorder="1" applyAlignment="1">
      <alignment horizontal="right" vertical="top" wrapText="1"/>
    </xf>
    <xf numFmtId="4" fontId="7" fillId="0" borderId="34" xfId="0" applyNumberFormat="1" applyFont="1" applyBorder="1"/>
    <xf numFmtId="2" fontId="7" fillId="0" borderId="20" xfId="0" applyNumberFormat="1" applyFont="1" applyBorder="1"/>
    <xf numFmtId="4" fontId="13" fillId="0" borderId="22" xfId="0" applyNumberFormat="1" applyFont="1" applyBorder="1" applyAlignment="1">
      <alignment horizontal="right" wrapText="1"/>
    </xf>
    <xf numFmtId="164" fontId="11" fillId="0" borderId="35" xfId="0" applyNumberFormat="1" applyFont="1" applyBorder="1" applyAlignment="1">
      <alignment horizontal="right" vertical="top" wrapText="1"/>
    </xf>
    <xf numFmtId="4" fontId="7" fillId="0" borderId="36" xfId="0" applyNumberFormat="1" applyFont="1" applyBorder="1"/>
    <xf numFmtId="167" fontId="7" fillId="0" borderId="20" xfId="0" applyNumberFormat="1" applyFont="1" applyBorder="1"/>
    <xf numFmtId="4" fontId="7" fillId="0" borderId="38" xfId="0" applyNumberFormat="1" applyFont="1" applyBorder="1"/>
    <xf numFmtId="2" fontId="7" fillId="0" borderId="51" xfId="0" applyNumberFormat="1" applyFont="1" applyBorder="1"/>
    <xf numFmtId="165" fontId="7" fillId="0" borderId="52" xfId="0" applyNumberFormat="1" applyFont="1" applyBorder="1"/>
    <xf numFmtId="2" fontId="7" fillId="0" borderId="54" xfId="0" applyNumberFormat="1" applyFont="1" applyBorder="1"/>
    <xf numFmtId="168" fontId="7" fillId="0" borderId="20" xfId="0" applyNumberFormat="1" applyFont="1" applyBorder="1"/>
    <xf numFmtId="164" fontId="11" fillId="0" borderId="57" xfId="0" applyNumberFormat="1" applyFont="1" applyBorder="1" applyAlignment="1">
      <alignment horizontal="right" vertical="top" wrapText="1"/>
    </xf>
    <xf numFmtId="2" fontId="7" fillId="0" borderId="8" xfId="0" applyNumberFormat="1" applyFont="1" applyBorder="1"/>
    <xf numFmtId="164" fontId="11" fillId="2" borderId="11" xfId="1" applyNumberFormat="1" applyFont="1" applyFill="1" applyBorder="1" applyAlignment="1">
      <alignment horizontal="left" vertical="top" wrapText="1"/>
    </xf>
    <xf numFmtId="0" fontId="5" fillId="3" borderId="0" xfId="0" applyFont="1" applyFill="1"/>
    <xf numFmtId="0" fontId="10" fillId="3" borderId="0" xfId="0" applyFont="1" applyFill="1"/>
    <xf numFmtId="0" fontId="6" fillId="3" borderId="0" xfId="0" applyFont="1" applyFill="1"/>
    <xf numFmtId="0" fontId="7" fillId="3" borderId="0" xfId="0" applyFont="1" applyFill="1"/>
    <xf numFmtId="164" fontId="11" fillId="2" borderId="26" xfId="0" applyNumberFormat="1" applyFont="1" applyFill="1" applyBorder="1" applyAlignment="1">
      <alignment horizontal="left" vertical="top" wrapText="1"/>
    </xf>
    <xf numFmtId="4" fontId="12" fillId="4" borderId="26" xfId="0" applyNumberFormat="1" applyFont="1" applyFill="1" applyBorder="1"/>
    <xf numFmtId="4" fontId="12" fillId="4" borderId="27" xfId="0" applyNumberFormat="1" applyFont="1" applyFill="1" applyBorder="1"/>
    <xf numFmtId="4" fontId="12" fillId="4" borderId="28" xfId="0" applyNumberFormat="1" applyFont="1" applyFill="1" applyBorder="1"/>
    <xf numFmtId="3" fontId="12" fillId="4" borderId="29" xfId="0" applyNumberFormat="1" applyFont="1" applyFill="1" applyBorder="1"/>
    <xf numFmtId="2" fontId="12" fillId="4" borderId="37" xfId="0" applyNumberFormat="1" applyFont="1" applyFill="1" applyBorder="1"/>
    <xf numFmtId="164" fontId="11" fillId="2" borderId="55" xfId="0" applyNumberFormat="1" applyFont="1" applyFill="1" applyBorder="1" applyAlignment="1">
      <alignment horizontal="left" vertical="top" wrapText="1"/>
    </xf>
    <xf numFmtId="4" fontId="7" fillId="4" borderId="31" xfId="0" applyNumberFormat="1" applyFont="1" applyFill="1" applyBorder="1"/>
    <xf numFmtId="4" fontId="10" fillId="4" borderId="8" xfId="0" applyNumberFormat="1" applyFont="1" applyFill="1" applyBorder="1"/>
    <xf numFmtId="167" fontId="7" fillId="4" borderId="12" xfId="0" applyNumberFormat="1" applyFont="1" applyFill="1" applyBorder="1"/>
    <xf numFmtId="3" fontId="10" fillId="4" borderId="14" xfId="0" applyNumberFormat="1" applyFont="1" applyFill="1" applyBorder="1"/>
    <xf numFmtId="3" fontId="10" fillId="4" borderId="56" xfId="0" applyNumberFormat="1" applyFont="1" applyFill="1" applyBorder="1"/>
    <xf numFmtId="164" fontId="11" fillId="2" borderId="48" xfId="0" applyNumberFormat="1" applyFont="1" applyFill="1" applyBorder="1" applyAlignment="1">
      <alignment horizontal="left" vertical="top" wrapText="1"/>
    </xf>
    <xf numFmtId="4" fontId="12" fillId="4" borderId="40" xfId="0" applyNumberFormat="1" applyFont="1" applyFill="1" applyBorder="1"/>
    <xf numFmtId="4" fontId="12" fillId="4" borderId="21" xfId="0" applyNumberFormat="1" applyFont="1" applyFill="1" applyBorder="1"/>
    <xf numFmtId="4" fontId="12" fillId="4" borderId="51" xfId="0" applyNumberFormat="1" applyFont="1" applyFill="1" applyBorder="1"/>
    <xf numFmtId="164" fontId="11" fillId="2" borderId="58" xfId="0" applyNumberFormat="1" applyFont="1" applyFill="1" applyBorder="1" applyAlignment="1">
      <alignment horizontal="left" vertical="top" wrapText="1"/>
    </xf>
    <xf numFmtId="4" fontId="7" fillId="4" borderId="17" xfId="0" applyNumberFormat="1" applyFont="1" applyFill="1" applyBorder="1"/>
    <xf numFmtId="4" fontId="10" fillId="4" borderId="27" xfId="0" applyNumberFormat="1" applyFont="1" applyFill="1" applyBorder="1"/>
    <xf numFmtId="167" fontId="7" fillId="4" borderId="28" xfId="0" applyNumberFormat="1" applyFont="1" applyFill="1" applyBorder="1"/>
    <xf numFmtId="3" fontId="10" fillId="4" borderId="29" xfId="0" applyNumberFormat="1" applyFont="1" applyFill="1" applyBorder="1"/>
    <xf numFmtId="4" fontId="10" fillId="4" borderId="37" xfId="0" applyNumberFormat="1" applyFont="1" applyFill="1" applyBorder="1"/>
    <xf numFmtId="164" fontId="11" fillId="2" borderId="59" xfId="0" applyNumberFormat="1" applyFont="1" applyFill="1" applyBorder="1" applyAlignment="1">
      <alignment horizontal="left" vertical="top" wrapText="1"/>
    </xf>
    <xf numFmtId="164" fontId="11" fillId="2" borderId="16" xfId="1" applyNumberFormat="1" applyFont="1" applyFill="1" applyBorder="1" applyAlignment="1">
      <alignment horizontal="left" vertical="top" wrapText="1"/>
    </xf>
    <xf numFmtId="2" fontId="12" fillId="4" borderId="18" xfId="0" applyNumberFormat="1" applyFont="1" applyFill="1" applyBorder="1"/>
    <xf numFmtId="164" fontId="11" fillId="2" borderId="30" xfId="1" applyNumberFormat="1" applyFont="1" applyFill="1" applyBorder="1" applyAlignment="1">
      <alignment horizontal="left" vertical="top" wrapText="1"/>
    </xf>
    <xf numFmtId="3" fontId="10" fillId="4" borderId="32" xfId="0" applyNumberFormat="1" applyFont="1" applyFill="1" applyBorder="1"/>
    <xf numFmtId="164" fontId="11" fillId="2" borderId="39" xfId="1" applyNumberFormat="1" applyFont="1" applyFill="1" applyBorder="1" applyAlignment="1">
      <alignment horizontal="left" vertical="top" wrapText="1"/>
    </xf>
    <xf numFmtId="3" fontId="12" fillId="4" borderId="9" xfId="0" applyNumberFormat="1" applyFont="1" applyFill="1" applyBorder="1"/>
    <xf numFmtId="4" fontId="12" fillId="4" borderId="23" xfId="0" applyNumberFormat="1" applyFont="1" applyFill="1" applyBorder="1"/>
    <xf numFmtId="4" fontId="10" fillId="4" borderId="18" xfId="0" applyNumberFormat="1" applyFont="1" applyFill="1" applyBorder="1"/>
    <xf numFmtId="164" fontId="11" fillId="2" borderId="41" xfId="0" applyNumberFormat="1" applyFont="1" applyFill="1" applyBorder="1" applyAlignment="1">
      <alignment horizontal="left" vertical="top" wrapText="1"/>
    </xf>
    <xf numFmtId="0" fontId="5" fillId="3" borderId="0" xfId="2" applyFont="1" applyFill="1"/>
    <xf numFmtId="0" fontId="10" fillId="3" borderId="0" xfId="2" applyFont="1" applyFill="1"/>
    <xf numFmtId="0" fontId="6" fillId="3" borderId="0" xfId="2" applyFont="1" applyFill="1"/>
    <xf numFmtId="0" fontId="7" fillId="3" borderId="0" xfId="2" applyFont="1" applyFill="1"/>
    <xf numFmtId="4" fontId="12" fillId="4" borderId="26" xfId="2" applyNumberFormat="1" applyFont="1" applyFill="1" applyBorder="1"/>
    <xf numFmtId="4" fontId="12" fillId="4" borderId="27" xfId="2" applyNumberFormat="1" applyFont="1" applyFill="1" applyBorder="1"/>
    <xf numFmtId="4" fontId="12" fillId="4" borderId="28" xfId="2" applyNumberFormat="1" applyFont="1" applyFill="1" applyBorder="1"/>
    <xf numFmtId="3" fontId="12" fillId="4" borderId="29" xfId="2" applyNumberFormat="1" applyFont="1" applyFill="1" applyBorder="1"/>
    <xf numFmtId="2" fontId="12" fillId="4" borderId="37" xfId="2" applyNumberFormat="1" applyFont="1" applyFill="1" applyBorder="1"/>
    <xf numFmtId="4" fontId="10" fillId="4" borderId="8" xfId="2" applyNumberFormat="1" applyFont="1" applyFill="1" applyBorder="1"/>
    <xf numFmtId="167" fontId="7" fillId="4" borderId="12" xfId="2" applyNumberFormat="1" applyFont="1" applyFill="1" applyBorder="1"/>
    <xf numFmtId="3" fontId="10" fillId="4" borderId="14" xfId="2" applyNumberFormat="1" applyFont="1" applyFill="1" applyBorder="1"/>
    <xf numFmtId="3" fontId="10" fillId="4" borderId="56" xfId="2" applyNumberFormat="1" applyFont="1" applyFill="1" applyBorder="1"/>
    <xf numFmtId="4" fontId="12" fillId="4" borderId="40" xfId="2" applyNumberFormat="1" applyFont="1" applyFill="1" applyBorder="1"/>
    <xf numFmtId="4" fontId="12" fillId="4" borderId="21" xfId="2" applyNumberFormat="1" applyFont="1" applyFill="1" applyBorder="1"/>
    <xf numFmtId="4" fontId="12" fillId="4" borderId="51" xfId="2" applyNumberFormat="1" applyFont="1" applyFill="1" applyBorder="1"/>
    <xf numFmtId="4" fontId="10" fillId="4" borderId="27" xfId="2" applyNumberFormat="1" applyFont="1" applyFill="1" applyBorder="1"/>
    <xf numFmtId="3" fontId="10" fillId="4" borderId="29" xfId="2" applyNumberFormat="1" applyFont="1" applyFill="1" applyBorder="1"/>
    <xf numFmtId="4" fontId="10" fillId="4" borderId="37" xfId="2" applyNumberFormat="1" applyFont="1" applyFill="1" applyBorder="1"/>
    <xf numFmtId="3" fontId="14" fillId="4" borderId="42" xfId="0" applyNumberFormat="1" applyFont="1" applyFill="1" applyBorder="1"/>
    <xf numFmtId="3" fontId="14" fillId="4" borderId="43" xfId="0" applyNumberFormat="1" applyFont="1" applyFill="1" applyBorder="1"/>
    <xf numFmtId="4" fontId="14" fillId="4" borderId="60" xfId="0" applyNumberFormat="1" applyFont="1" applyFill="1" applyBorder="1"/>
    <xf numFmtId="3" fontId="14" fillId="4" borderId="61" xfId="0" applyNumberFormat="1" applyFont="1" applyFill="1" applyBorder="1"/>
    <xf numFmtId="3" fontId="14" fillId="4" borderId="62" xfId="0" applyNumberFormat="1" applyFont="1" applyFill="1" applyBorder="1"/>
    <xf numFmtId="3" fontId="14" fillId="4" borderId="61" xfId="2" applyNumberFormat="1" applyFont="1" applyFill="1" applyBorder="1"/>
    <xf numFmtId="3" fontId="14" fillId="4" borderId="62" xfId="2" applyNumberFormat="1" applyFont="1" applyFill="1" applyBorder="1"/>
    <xf numFmtId="166" fontId="15" fillId="0" borderId="0" xfId="0" applyNumberFormat="1" applyFont="1"/>
    <xf numFmtId="4" fontId="7" fillId="0" borderId="52" xfId="2" applyNumberFormat="1" applyFont="1" applyBorder="1"/>
    <xf numFmtId="2" fontId="7" fillId="0" borderId="63" xfId="2" applyNumberFormat="1" applyFont="1" applyBorder="1"/>
    <xf numFmtId="2" fontId="7" fillId="0" borderId="52" xfId="2" applyNumberFormat="1" applyFont="1" applyBorder="1"/>
    <xf numFmtId="4" fontId="7" fillId="0" borderId="64" xfId="2" applyNumberFormat="1" applyFont="1" applyBorder="1"/>
    <xf numFmtId="4" fontId="7" fillId="0" borderId="63" xfId="2" applyNumberFormat="1" applyFont="1" applyBorder="1"/>
    <xf numFmtId="4" fontId="7" fillId="0" borderId="52" xfId="0" applyNumberFormat="1" applyFont="1" applyBorder="1"/>
    <xf numFmtId="2" fontId="7" fillId="0" borderId="67" xfId="0" applyNumberFormat="1" applyFont="1" applyBorder="1"/>
    <xf numFmtId="2" fontId="7" fillId="0" borderId="66" xfId="0" applyNumberFormat="1" applyFont="1" applyBorder="1"/>
    <xf numFmtId="2" fontId="7" fillId="0" borderId="52" xfId="0" applyNumberFormat="1" applyFont="1" applyBorder="1"/>
    <xf numFmtId="4" fontId="13" fillId="0" borderId="9" xfId="0" applyNumberFormat="1" applyFont="1" applyBorder="1" applyAlignment="1">
      <alignment horizontal="right" wrapText="1"/>
    </xf>
    <xf numFmtId="4" fontId="13" fillId="0" borderId="52" xfId="0" applyNumberFormat="1" applyFont="1" applyBorder="1" applyAlignment="1">
      <alignment horizontal="right" wrapText="1"/>
    </xf>
    <xf numFmtId="4" fontId="7" fillId="0" borderId="64" xfId="0" applyNumberFormat="1" applyFont="1" applyBorder="1"/>
    <xf numFmtId="4" fontId="7" fillId="0" borderId="65" xfId="0" applyNumberFormat="1" applyFont="1" applyBorder="1"/>
    <xf numFmtId="4" fontId="7" fillId="0" borderId="63" xfId="0" applyNumberFormat="1" applyFont="1" applyBorder="1"/>
    <xf numFmtId="4" fontId="13" fillId="0" borderId="68" xfId="0" applyNumberFormat="1" applyFont="1" applyBorder="1" applyAlignment="1">
      <alignment horizontal="right" wrapText="1"/>
    </xf>
    <xf numFmtId="4" fontId="14" fillId="4" borderId="69" xfId="0" applyNumberFormat="1" applyFont="1" applyFill="1" applyBorder="1"/>
    <xf numFmtId="4" fontId="14" fillId="4" borderId="70" xfId="2" applyNumberFormat="1" applyFont="1" applyFill="1" applyBorder="1"/>
    <xf numFmtId="2" fontId="7" fillId="0" borderId="63" xfId="0" applyNumberFormat="1" applyFont="1" applyBorder="1"/>
    <xf numFmtId="4" fontId="14" fillId="4" borderId="70" xfId="0" applyNumberFormat="1" applyFont="1" applyFill="1" applyBorder="1"/>
    <xf numFmtId="4" fontId="7" fillId="0" borderId="48" xfId="0" applyNumberFormat="1" applyFont="1" applyBorder="1"/>
    <xf numFmtId="4" fontId="7" fillId="0" borderId="48" xfId="2" applyNumberFormat="1" applyFont="1" applyBorder="1"/>
    <xf numFmtId="4" fontId="7" fillId="0" borderId="0" xfId="0" applyNumberFormat="1" applyFont="1"/>
    <xf numFmtId="169" fontId="16" fillId="3" borderId="0" xfId="0" applyNumberFormat="1" applyFont="1" applyFill="1"/>
    <xf numFmtId="170" fontId="0" fillId="0" borderId="0" xfId="0" applyNumberFormat="1"/>
    <xf numFmtId="3" fontId="7" fillId="0" borderId="0" xfId="0" applyNumberFormat="1" applyFont="1"/>
    <xf numFmtId="3" fontId="10" fillId="3" borderId="0" xfId="0" applyNumberFormat="1" applyFont="1" applyFill="1"/>
    <xf numFmtId="3" fontId="7" fillId="3" borderId="0" xfId="0" applyNumberFormat="1" applyFont="1" applyFill="1"/>
    <xf numFmtId="4" fontId="7" fillId="0" borderId="71" xfId="0" applyNumberFormat="1" applyFont="1" applyBorder="1"/>
    <xf numFmtId="4" fontId="7" fillId="0" borderId="72" xfId="0" applyNumberFormat="1" applyFont="1" applyBorder="1"/>
    <xf numFmtId="164" fontId="10" fillId="0" borderId="50" xfId="0" applyNumberFormat="1" applyFont="1" applyBorder="1" applyAlignment="1">
      <alignment horizontal="right" vertical="top" wrapText="1"/>
    </xf>
    <xf numFmtId="164" fontId="10" fillId="2" borderId="26" xfId="0" applyNumberFormat="1" applyFont="1" applyFill="1" applyBorder="1" applyAlignment="1">
      <alignment horizontal="left" vertical="top" wrapText="1"/>
    </xf>
    <xf numFmtId="164" fontId="11" fillId="0" borderId="26" xfId="0" applyNumberFormat="1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37" xfId="0" applyFont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164" fontId="11" fillId="0" borderId="44" xfId="0" applyNumberFormat="1" applyFont="1" applyBorder="1" applyAlignment="1">
      <alignment horizontal="center" vertical="center" wrapText="1"/>
    </xf>
    <xf numFmtId="0" fontId="7" fillId="0" borderId="48" xfId="0" applyFont="1" applyBorder="1" applyAlignment="1">
      <alignment horizontal="center" vertical="center" wrapText="1"/>
    </xf>
    <xf numFmtId="0" fontId="7" fillId="0" borderId="49" xfId="0" applyFont="1" applyBorder="1" applyAlignment="1">
      <alignment horizontal="center" vertical="center" wrapText="1"/>
    </xf>
    <xf numFmtId="164" fontId="11" fillId="0" borderId="45" xfId="0" applyNumberFormat="1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164" fontId="11" fillId="0" borderId="46" xfId="0" applyNumberFormat="1" applyFont="1" applyBorder="1" applyAlignment="1">
      <alignment horizontal="center" vertical="center" textRotation="90" wrapText="1"/>
    </xf>
    <xf numFmtId="164" fontId="11" fillId="0" borderId="8" xfId="0" applyNumberFormat="1" applyFont="1" applyBorder="1" applyAlignment="1">
      <alignment horizontal="center" vertical="center" textRotation="90" wrapText="1"/>
    </xf>
    <xf numFmtId="164" fontId="11" fillId="0" borderId="13" xfId="0" applyNumberFormat="1" applyFont="1" applyBorder="1" applyAlignment="1">
      <alignment horizontal="center" vertical="center" textRotation="90" wrapText="1"/>
    </xf>
    <xf numFmtId="164" fontId="11" fillId="0" borderId="7" xfId="0" applyNumberFormat="1" applyFont="1" applyBorder="1" applyAlignment="1">
      <alignment horizontal="center" vertical="center" wrapText="1"/>
    </xf>
    <xf numFmtId="164" fontId="11" fillId="0" borderId="12" xfId="0" applyNumberFormat="1" applyFont="1" applyBorder="1" applyAlignment="1">
      <alignment horizontal="center" vertical="center" wrapText="1"/>
    </xf>
    <xf numFmtId="164" fontId="11" fillId="0" borderId="47" xfId="0" applyNumberFormat="1" applyFont="1" applyBorder="1" applyAlignment="1">
      <alignment horizontal="center" vertical="center" textRotation="90" wrapText="1"/>
    </xf>
    <xf numFmtId="164" fontId="11" fillId="0" borderId="9" xfId="0" applyNumberFormat="1" applyFont="1" applyBorder="1" applyAlignment="1">
      <alignment horizontal="center" vertical="center" textRotation="90" wrapText="1"/>
    </xf>
    <xf numFmtId="164" fontId="11" fillId="0" borderId="14" xfId="0" applyNumberFormat="1" applyFont="1" applyBorder="1" applyAlignment="1">
      <alignment horizontal="center" vertical="center" textRotation="90" wrapText="1"/>
    </xf>
    <xf numFmtId="164" fontId="11" fillId="0" borderId="48" xfId="0" applyNumberFormat="1" applyFont="1" applyBorder="1" applyAlignment="1">
      <alignment horizontal="center" vertical="center" wrapText="1"/>
    </xf>
    <xf numFmtId="164" fontId="11" fillId="0" borderId="49" xfId="0" applyNumberFormat="1" applyFont="1" applyBorder="1" applyAlignment="1">
      <alignment horizontal="center" vertical="center" wrapText="1"/>
    </xf>
    <xf numFmtId="164" fontId="11" fillId="0" borderId="16" xfId="1" applyNumberFormat="1" applyFont="1" applyBorder="1" applyAlignment="1">
      <alignment horizontal="center" vertical="center" wrapText="1"/>
    </xf>
    <xf numFmtId="0" fontId="7" fillId="0" borderId="17" xfId="1" applyFont="1" applyBorder="1" applyAlignment="1">
      <alignment horizontal="center" vertical="center" wrapText="1"/>
    </xf>
    <xf numFmtId="0" fontId="7" fillId="0" borderId="18" xfId="1" applyFont="1" applyBorder="1" applyAlignment="1">
      <alignment horizontal="center" vertical="center" wrapText="1"/>
    </xf>
    <xf numFmtId="164" fontId="11" fillId="0" borderId="16" xfId="0" applyNumberFormat="1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10" fillId="0" borderId="0" xfId="1" applyFont="1" applyAlignment="1">
      <alignment horizontal="center"/>
    </xf>
    <xf numFmtId="0" fontId="7" fillId="0" borderId="0" xfId="1" applyFont="1" applyAlignment="1">
      <alignment horizontal="center"/>
    </xf>
    <xf numFmtId="164" fontId="11" fillId="0" borderId="1" xfId="1" applyNumberFormat="1" applyFont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 wrapText="1"/>
    </xf>
    <xf numFmtId="0" fontId="7" fillId="0" borderId="11" xfId="1" applyFont="1" applyBorder="1" applyAlignment="1">
      <alignment horizontal="center" vertical="center" wrapText="1"/>
    </xf>
    <xf numFmtId="164" fontId="11" fillId="0" borderId="2" xfId="1" applyNumberFormat="1" applyFont="1" applyBorder="1" applyAlignment="1">
      <alignment horizontal="center" vertical="center" wrapText="1"/>
    </xf>
    <xf numFmtId="0" fontId="7" fillId="0" borderId="7" xfId="1" applyFont="1" applyBorder="1" applyAlignment="1">
      <alignment horizontal="center" vertical="center" wrapText="1"/>
    </xf>
    <xf numFmtId="0" fontId="7" fillId="0" borderId="12" xfId="1" applyFont="1" applyBorder="1" applyAlignment="1">
      <alignment horizontal="center" vertical="center" wrapText="1"/>
    </xf>
    <xf numFmtId="164" fontId="11" fillId="0" borderId="3" xfId="1" applyNumberFormat="1" applyFont="1" applyBorder="1" applyAlignment="1">
      <alignment horizontal="center" vertical="center" textRotation="90" wrapText="1"/>
    </xf>
    <xf numFmtId="164" fontId="11" fillId="0" borderId="8" xfId="1" applyNumberFormat="1" applyFont="1" applyBorder="1" applyAlignment="1">
      <alignment horizontal="center" vertical="center" textRotation="90" wrapText="1"/>
    </xf>
    <xf numFmtId="164" fontId="11" fillId="0" borderId="13" xfId="1" applyNumberFormat="1" applyFont="1" applyBorder="1" applyAlignment="1">
      <alignment horizontal="center" vertical="center" textRotation="90" wrapText="1"/>
    </xf>
    <xf numFmtId="164" fontId="11" fillId="0" borderId="4" xfId="1" applyNumberFormat="1" applyFont="1" applyBorder="1" applyAlignment="1">
      <alignment horizontal="center" vertical="center" textRotation="90" wrapText="1"/>
    </xf>
    <xf numFmtId="164" fontId="11" fillId="0" borderId="9" xfId="1" applyNumberFormat="1" applyFont="1" applyBorder="1" applyAlignment="1">
      <alignment horizontal="center" vertical="center" textRotation="90" wrapText="1"/>
    </xf>
    <xf numFmtId="164" fontId="11" fillId="0" borderId="14" xfId="1" applyNumberFormat="1" applyFont="1" applyBorder="1" applyAlignment="1">
      <alignment horizontal="center" vertical="center" textRotation="90" wrapText="1"/>
    </xf>
    <xf numFmtId="0" fontId="0" fillId="0" borderId="7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164" fontId="11" fillId="0" borderId="5" xfId="1" applyNumberFormat="1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0" fontId="0" fillId="0" borderId="49" xfId="0" applyBorder="1" applyAlignment="1">
      <alignment horizontal="center" vertical="center" wrapText="1"/>
    </xf>
  </cellXfs>
  <cellStyles count="3">
    <cellStyle name="Normal" xfId="0" builtinId="0"/>
    <cellStyle name="Normal 2" xfId="2" xr:uid="{00000000-0005-0000-0000-000001000000}"/>
    <cellStyle name="Normal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10" Target="../customXml/item1.xml" Type="http://schemas.openxmlformats.org/officeDocument/2006/relationships/customXml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externalLinks/externalLink1.xml" Type="http://schemas.openxmlformats.org/officeDocument/2006/relationships/externalLink"/><Relationship Id="rId6" Target="theme/theme1.xml" Type="http://schemas.openxmlformats.org/officeDocument/2006/relationships/theme"/><Relationship Id="rId7" Target="styles.xml" Type="http://schemas.openxmlformats.org/officeDocument/2006/relationships/styles"/><Relationship Id="rId8" Target="sharedStrings.xml" Type="http://schemas.openxmlformats.org/officeDocument/2006/relationships/sharedStrings"/><Relationship Id="rId9" Target="calcChain.xml" Type="http://schemas.openxmlformats.org/officeDocument/2006/relationships/calcChain"/></Relationships>
</file>

<file path=xl/charts/_rels/chart1.xml.rels><?xml version="1.0" encoding="UTF-8" standalone="no"?><Relationships xmlns="http://schemas.openxmlformats.org/package/2006/relationships"><Relationship Id="rId1" Target="style1.xml" Type="http://schemas.microsoft.com/office/2011/relationships/chartStyle"/><Relationship Id="rId2" Target="colors1.xml" Type="http://schemas.microsoft.com/office/2011/relationships/chartColorStyle"/><Relationship Id="rId3" Target="../theme/themeOverride1.xml" Type="http://schemas.openxmlformats.org/officeDocument/2006/relationships/themeOverride"/></Relationships>
</file>

<file path=xl/charts/_rels/chart2.xml.rels><?xml version="1.0" encoding="UTF-8" standalone="no"?><Relationships xmlns="http://schemas.openxmlformats.org/package/2006/relationships"><Relationship Id="rId1" Target="style2.xml" Type="http://schemas.microsoft.com/office/2011/relationships/chartStyle"/><Relationship Id="rId2" Target="colors2.xml" Type="http://schemas.microsoft.com/office/2011/relationships/chartColorStyle"/><Relationship Id="rId3" Target="../theme/themeOverride2.xml" Type="http://schemas.openxmlformats.org/officeDocument/2006/relationships/themeOverride"/></Relationships>
</file>

<file path=xl/charts/_rels/chart3.xml.rels><?xml version="1.0" encoding="UTF-8" standalone="no"?><Relationships xmlns="http://schemas.openxmlformats.org/package/2006/relationships"><Relationship Id="rId1" Target="style3.xml" Type="http://schemas.microsoft.com/office/2011/relationships/chartStyle"/><Relationship Id="rId2" Target="colors3.xml" Type="http://schemas.microsoft.com/office/2011/relationships/chartColorStyle"/><Relationship Id="rId3" Target="../theme/themeOverride3.xml" Type="http://schemas.openxmlformats.org/officeDocument/2006/relationships/themeOverride"/></Relationships>
</file>

<file path=xl/charts/_rels/chart4.xml.rels><?xml version="1.0" encoding="UTF-8" standalone="no"?><Relationships xmlns="http://schemas.openxmlformats.org/package/2006/relationships"><Relationship Id="rId1" Target="style4.xml" Type="http://schemas.microsoft.com/office/2011/relationships/chartStyle"/><Relationship Id="rId2" Target="colors4.xml" Type="http://schemas.microsoft.com/office/2011/relationships/chartColorStyle"/></Relationships>
</file>

<file path=xl/charts/_rels/chart5.xml.rels><?xml version="1.0" encoding="UTF-8" standalone="no"?><Relationships xmlns="http://schemas.openxmlformats.org/package/2006/relationships"><Relationship Id="rId1" Target="style5.xml" Type="http://schemas.microsoft.com/office/2011/relationships/chartStyle"/><Relationship Id="rId2" Target="colors5.xml" Type="http://schemas.microsoft.com/office/2011/relationships/chartColorStyle"/></Relationships>
</file>

<file path=xl/charts/_rels/chart6.xml.rels><?xml version="1.0" encoding="UTF-8" standalone="no"?><Relationships xmlns="http://schemas.openxmlformats.org/package/2006/relationships"><Relationship Id="rId1" Target="style6.xml" Type="http://schemas.microsoft.com/office/2011/relationships/chartStyle"/><Relationship Id="rId2" Target="colors6.xml" Type="http://schemas.microsoft.com/office/2011/relationships/chartColorStyle"/></Relationships>
</file>

<file path=xl/charts/_rels/chart7.xml.rels><?xml version="1.0" encoding="UTF-8" standalone="no"?><Relationships xmlns="http://schemas.openxmlformats.org/package/2006/relationships"><Relationship Id="rId1" Target="style7.xml" Type="http://schemas.microsoft.com/office/2011/relationships/chartStyle"/><Relationship Id="rId2" Target="colors7.xml" Type="http://schemas.microsoft.com/office/2011/relationships/chartColorStyle"/></Relationships>
</file>

<file path=xl/charts/_rels/chart8.xml.rels><?xml version="1.0" encoding="UTF-8" standalone="no"?><Relationships xmlns="http://schemas.openxmlformats.org/package/2006/relationships"><Relationship Id="rId1" Target="style8.xml" Type="http://schemas.microsoft.com/office/2011/relationships/chartStyle"/><Relationship Id="rId2" Target="colors8.xml" Type="http://schemas.microsoft.com/office/2011/relationships/chartColorStyle"/></Relationships>
</file>

<file path=xl/charts/_rels/chart9.xml.rels><?xml version="1.0" encoding="UTF-8" standalone="no"?><Relationships xmlns="http://schemas.openxmlformats.org/package/2006/relationships"><Relationship Id="rId1" Target="style9.xml" Type="http://schemas.microsoft.com/office/2011/relationships/chartStyle"/><Relationship Id="rId2" Target="colors9.xml" Type="http://schemas.microsoft.com/office/2011/relationships/chartColorStyle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ysClr val="windowText" lastClr="000000"/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r>
              <a:rPr lang="ro-RO" sz="1000" b="1">
                <a:solidFill>
                  <a:sysClr val="windowText" lastClr="000000"/>
                </a:solidFill>
                <a:latin typeface="PermianSerifTypeface" panose="02000000000000000000" pitchFamily="50" charset="0"/>
              </a:rPr>
              <a:t>Graficul nr. </a:t>
            </a:r>
            <a:r>
              <a:rPr lang="ru-RU" sz="1000" b="1">
                <a:solidFill>
                  <a:sysClr val="windowText" lastClr="000000"/>
                </a:solidFill>
                <a:latin typeface="PermianSerifTypeface" panose="02000000000000000000" pitchFamily="50" charset="0"/>
              </a:rPr>
              <a:t>1</a:t>
            </a:r>
            <a:r>
              <a:rPr lang="en-US" sz="1000" b="1">
                <a:solidFill>
                  <a:sysClr val="windowText" lastClr="000000"/>
                </a:solidFill>
                <a:latin typeface="PermianSerifTypeface" panose="02000000000000000000" pitchFamily="50" charset="0"/>
              </a:rPr>
              <a:t>:</a:t>
            </a:r>
            <a:r>
              <a:rPr lang="ro-RO" sz="1000" b="1">
                <a:solidFill>
                  <a:sysClr val="windowText" lastClr="000000"/>
                </a:solidFill>
                <a:latin typeface="PermianSerifTypeface" panose="02000000000000000000" pitchFamily="50" charset="0"/>
              </a:rPr>
              <a:t> </a:t>
            </a:r>
            <a:r>
              <a:rPr lang="en-US" sz="1000" b="1">
                <a:solidFill>
                  <a:sysClr val="windowText" lastClr="000000"/>
                </a:solidFill>
                <a:latin typeface="PermianSerifTypeface" panose="02000000000000000000" pitchFamily="50" charset="0"/>
              </a:rPr>
              <a:t>Structura </a:t>
            </a:r>
            <a:r>
              <a:rPr lang="ro-MD" sz="1000" b="1">
                <a:solidFill>
                  <a:sysClr val="windowText" lastClr="000000"/>
                </a:solidFill>
                <a:latin typeface="PermianSerifTypeface" panose="02000000000000000000" pitchFamily="50" charset="0"/>
              </a:rPr>
              <a:t>bancnotelor și monedelor</a:t>
            </a:r>
            <a:r>
              <a:rPr lang="en-US" sz="1000" b="1">
                <a:solidFill>
                  <a:sysClr val="windowText" lastClr="000000"/>
                </a:solidFill>
                <a:latin typeface="PermianSerifTypeface" panose="02000000000000000000" pitchFamily="50" charset="0"/>
              </a:rPr>
              <a:t> </a:t>
            </a:r>
            <a:r>
              <a:rPr lang="ro-MD" sz="1000" b="1">
                <a:solidFill>
                  <a:sysClr val="windowText" lastClr="000000"/>
                </a:solidFill>
                <a:latin typeface="PermianSerifTypeface" panose="02000000000000000000" pitchFamily="50" charset="0"/>
              </a:rPr>
              <a:t>                 </a:t>
            </a:r>
            <a:r>
              <a:rPr lang="en-US" sz="1000" b="1">
                <a:solidFill>
                  <a:sysClr val="windowText" lastClr="000000"/>
                </a:solidFill>
                <a:latin typeface="PermianSerifTypeface" panose="02000000000000000000" pitchFamily="50" charset="0"/>
              </a:rPr>
              <a:t>în circulaţie la situa</a:t>
            </a:r>
            <a:r>
              <a:rPr lang="ro-MD" sz="1000" b="1">
                <a:solidFill>
                  <a:sysClr val="windowText" lastClr="000000"/>
                </a:solidFill>
                <a:latin typeface="PermianSerifTypeface" panose="02000000000000000000" pitchFamily="50" charset="0"/>
              </a:rPr>
              <a:t>ția</a:t>
            </a:r>
            <a:r>
              <a:rPr lang="ro-MD" sz="1000" b="1" baseline="0">
                <a:solidFill>
                  <a:sysClr val="windowText" lastClr="000000"/>
                </a:solidFill>
                <a:latin typeface="PermianSerifTypeface" panose="02000000000000000000" pitchFamily="50" charset="0"/>
              </a:rPr>
              <a:t> 31 decembrie </a:t>
            </a:r>
            <a:r>
              <a:rPr lang="ro-RO" sz="1000" b="1">
                <a:solidFill>
                  <a:sysClr val="windowText" lastClr="000000"/>
                </a:solidFill>
                <a:latin typeface="PermianSerifTypeface" panose="02000000000000000000" pitchFamily="50" charset="0"/>
              </a:rPr>
              <a:t>20</a:t>
            </a:r>
            <a:r>
              <a:rPr lang="en-US" sz="1000" b="1">
                <a:solidFill>
                  <a:sysClr val="windowText" lastClr="000000"/>
                </a:solidFill>
                <a:latin typeface="PermianSerifTypeface" panose="02000000000000000000" pitchFamily="50" charset="0"/>
              </a:rPr>
              <a:t>2</a:t>
            </a:r>
            <a:r>
              <a:rPr lang="ro-MD" sz="1000" b="1">
                <a:solidFill>
                  <a:sysClr val="windowText" lastClr="000000"/>
                </a:solidFill>
                <a:latin typeface="PermianSerifTypeface" panose="02000000000000000000" pitchFamily="50" charset="0"/>
              </a:rPr>
              <a:t>3                                                         </a:t>
            </a:r>
            <a:r>
              <a:rPr lang="en-US" sz="1000" b="0" i="1">
                <a:solidFill>
                  <a:sysClr val="windowText" lastClr="000000"/>
                </a:solidFill>
                <a:latin typeface="PermianSerifTypeface" panose="02000000000000000000" pitchFamily="50" charset="0"/>
              </a:rPr>
              <a:t>din punct de vedere </a:t>
            </a:r>
            <a:r>
              <a:rPr lang="ro-RO" sz="1000" b="0" i="1">
                <a:solidFill>
                  <a:sysClr val="windowText" lastClr="000000"/>
                </a:solidFill>
                <a:latin typeface="PermianSerifTypeface" panose="02000000000000000000" pitchFamily="50" charset="0"/>
              </a:rPr>
              <a:t>cantitativ</a:t>
            </a:r>
            <a:endParaRPr lang="en-US" sz="1000" b="0" i="1">
              <a:solidFill>
                <a:sysClr val="windowText" lastClr="000000"/>
              </a:solidFill>
              <a:latin typeface="PermianSerifTypeface" panose="02000000000000000000" pitchFamily="50" charset="0"/>
            </a:endParaRPr>
          </a:p>
        </c:rich>
      </c:tx>
      <c:layout>
        <c:manualLayout>
          <c:xMode val="edge"/>
          <c:yMode val="edge"/>
          <c:x val="9.4215986185959708E-2"/>
          <c:y val="1.039635914591044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ysClr val="windowText" lastClr="000000"/>
              </a:solidFill>
              <a:latin typeface="PermianSerifTypeface" panose="02000000000000000000" pitchFamily="50" charset="0"/>
              <a:ea typeface="+mn-ea"/>
              <a:cs typeface="+mn-cs"/>
            </a:defRPr>
          </a:pPr>
          <a:endParaRPr lang="ro-MD"/>
        </a:p>
      </c:txPr>
    </c:title>
    <c:autoTitleDeleted val="0"/>
    <c:view3D>
      <c:rotX val="30"/>
      <c:rotY val="15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1.5645016311407498E-2"/>
          <c:y val="0.25660053731204574"/>
          <c:w val="0.7586596514298507"/>
          <c:h val="0.62992276814932113"/>
        </c:manualLayout>
      </c:layout>
      <c:pie3DChart>
        <c:varyColors val="1"/>
        <c:ser>
          <c:idx val="0"/>
          <c:order val="0"/>
          <c:explosion val="12"/>
          <c:dPt>
            <c:idx val="0"/>
            <c:bubble3D val="0"/>
            <c:spPr>
              <a:solidFill>
                <a:srgbClr val="4472C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EFF6-420E-8F1E-B7C2BE1FF68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EFF6-420E-8F1E-B7C2BE1FF68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EFF6-420E-8F1E-B7C2BE1FF689}"/>
              </c:ext>
            </c:extLst>
          </c:dPt>
          <c:dPt>
            <c:idx val="3"/>
            <c:bubble3D val="0"/>
            <c:explosion val="34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EFF6-420E-8F1E-B7C2BE1FF689}"/>
              </c:ext>
            </c:extLst>
          </c:dPt>
          <c:dPt>
            <c:idx val="4"/>
            <c:bubble3D val="0"/>
            <c:explosion val="2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EFF6-420E-8F1E-B7C2BE1FF689}"/>
              </c:ext>
            </c:extLst>
          </c:dPt>
          <c:dLbls>
            <c:dLbl>
              <c:idx val="0"/>
              <c:layout>
                <c:manualLayout>
                  <c:x val="-8.0901232074144222E-2"/>
                  <c:y val="3.8156684592882358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FF6-420E-8F1E-B7C2BE1FF689}"/>
                </c:ext>
              </c:extLst>
            </c:dLbl>
            <c:dLbl>
              <c:idx val="1"/>
              <c:layout>
                <c:manualLayout>
                  <c:x val="-1.9025425293792298E-2"/>
                  <c:y val="9.0145847821041819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FF6-420E-8F1E-B7C2BE1FF689}"/>
                </c:ext>
              </c:extLst>
            </c:dLbl>
            <c:dLbl>
              <c:idx val="2"/>
              <c:layout>
                <c:manualLayout>
                  <c:x val="0.11529281652577981"/>
                  <c:y val="-3.2389979710727448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FF6-420E-8F1E-B7C2BE1FF689}"/>
                </c:ext>
              </c:extLst>
            </c:dLbl>
            <c:dLbl>
              <c:idx val="3"/>
              <c:layout>
                <c:manualLayout>
                  <c:x val="4.0885724564560896E-2"/>
                  <c:y val="3.1205449656857799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FF6-420E-8F1E-B7C2BE1FF689}"/>
                </c:ext>
              </c:extLst>
            </c:dLbl>
            <c:dLbl>
              <c:idx val="4"/>
              <c:layout>
                <c:manualLayout>
                  <c:x val="-9.8652793654369034E-2"/>
                  <c:y val="4.7415993120393428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FF6-420E-8F1E-B7C2BE1FF68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MD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'[1]2019-2023 ROM'!$A$14:$A$18</c:f>
              <c:strCache>
                <c:ptCount val="5"/>
                <c:pt idx="0">
                  <c:v>Bancnote</c:v>
                </c:pt>
                <c:pt idx="1">
                  <c:v>Monede LEI</c:v>
                </c:pt>
                <c:pt idx="2">
                  <c:v>Monede BANI</c:v>
                </c:pt>
                <c:pt idx="3">
                  <c:v>Bancnote comemorative</c:v>
                </c:pt>
                <c:pt idx="4">
                  <c:v>Monede jubiliare și comemorative</c:v>
                </c:pt>
              </c:strCache>
            </c:strRef>
          </c:cat>
          <c:val>
            <c:numRef>
              <c:f>'[1]2019-2023 ROM'!$F$14:$F$18</c:f>
              <c:numCache>
                <c:formatCode>General</c:formatCode>
                <c:ptCount val="5"/>
                <c:pt idx="0">
                  <c:v>334.15600000000001</c:v>
                </c:pt>
                <c:pt idx="1">
                  <c:v>113.51779999999999</c:v>
                </c:pt>
                <c:pt idx="2">
                  <c:v>960.51959999999997</c:v>
                </c:pt>
                <c:pt idx="3">
                  <c:v>4.6899999999999997E-2</c:v>
                </c:pt>
                <c:pt idx="4">
                  <c:v>0.1244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FF6-420E-8F1E-B7C2BE1FF689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5279041698831473"/>
          <c:y val="0.27457848698592768"/>
          <c:w val="0.21805081411005547"/>
          <c:h val="0.6497773582851410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800" b="0" i="0" u="none" strike="noStrike" kern="1200" baseline="0">
              <a:solidFill>
                <a:sysClr val="windowText" lastClr="000000"/>
              </a:solidFill>
              <a:latin typeface="PermianSerifTypeface" panose="02000000000000000000" pitchFamily="50" charset="0"/>
              <a:ea typeface="+mn-ea"/>
              <a:cs typeface="+mn-cs"/>
            </a:defRPr>
          </a:pPr>
          <a:endParaRPr lang="ro-MD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o-MD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ysClr val="windowText" lastClr="000000"/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r>
              <a:rPr lang="ro-RO" sz="1000" b="1">
                <a:solidFill>
                  <a:sysClr val="windowText" lastClr="000000"/>
                </a:solidFill>
                <a:latin typeface="PermianSerifTypeface" panose="02000000000000000000" pitchFamily="50" charset="0"/>
              </a:rPr>
              <a:t>Graphic no. </a:t>
            </a:r>
            <a:r>
              <a:rPr lang="ru-RU" sz="1000" b="1">
                <a:solidFill>
                  <a:sysClr val="windowText" lastClr="000000"/>
                </a:solidFill>
                <a:latin typeface="PermianSerifTypeface" panose="02000000000000000000" pitchFamily="50" charset="0"/>
              </a:rPr>
              <a:t>1</a:t>
            </a:r>
            <a:r>
              <a:rPr lang="ro-MD" sz="1000" b="1">
                <a:solidFill>
                  <a:sysClr val="windowText" lastClr="000000"/>
                </a:solidFill>
                <a:latin typeface="PermianSerifTypeface" panose="02000000000000000000" pitchFamily="50" charset="0"/>
              </a:rPr>
              <a:t>:  S</a:t>
            </a:r>
            <a:r>
              <a:rPr lang="en-US" sz="1000" b="1">
                <a:solidFill>
                  <a:sysClr val="windowText" lastClr="000000"/>
                </a:solidFill>
                <a:latin typeface="PermianSerifTypeface" panose="02000000000000000000" pitchFamily="50" charset="0"/>
              </a:rPr>
              <a:t>tructure of </a:t>
            </a:r>
            <a:r>
              <a:rPr lang="ro-MD" sz="1000" b="1">
                <a:solidFill>
                  <a:sysClr val="windowText" lastClr="000000"/>
                </a:solidFill>
                <a:latin typeface="PermianSerifTypeface" panose="02000000000000000000" pitchFamily="50" charset="0"/>
              </a:rPr>
              <a:t>banknotes and coins</a:t>
            </a:r>
            <a:r>
              <a:rPr lang="en-US" sz="1000" b="1">
                <a:solidFill>
                  <a:sysClr val="windowText" lastClr="000000"/>
                </a:solidFill>
                <a:latin typeface="PermianSerifTypeface" panose="02000000000000000000" pitchFamily="50" charset="0"/>
              </a:rPr>
              <a:t> </a:t>
            </a:r>
            <a:r>
              <a:rPr lang="ro-MD" sz="1000" b="1">
                <a:solidFill>
                  <a:sysClr val="windowText" lastClr="000000"/>
                </a:solidFill>
                <a:latin typeface="PermianSerifTypeface" panose="02000000000000000000" pitchFamily="50" charset="0"/>
              </a:rPr>
              <a:t>                     </a:t>
            </a:r>
            <a:r>
              <a:rPr lang="en-US" sz="1000" b="1">
                <a:solidFill>
                  <a:sysClr val="windowText" lastClr="000000"/>
                </a:solidFill>
                <a:latin typeface="PermianSerifTypeface" panose="02000000000000000000" pitchFamily="50" charset="0"/>
              </a:rPr>
              <a:t>in circulation </a:t>
            </a:r>
            <a:r>
              <a:rPr lang="ro-MD" sz="1000" b="1">
                <a:solidFill>
                  <a:sysClr val="windowText" lastClr="000000"/>
                </a:solidFill>
                <a:latin typeface="PermianSerifTypeface" panose="02000000000000000000" pitchFamily="50" charset="0"/>
              </a:rPr>
              <a:t>as of 31 December </a:t>
            </a:r>
            <a:r>
              <a:rPr lang="en-US" sz="1000" b="1">
                <a:solidFill>
                  <a:sysClr val="windowText" lastClr="000000"/>
                </a:solidFill>
                <a:latin typeface="PermianSerifTypeface" panose="02000000000000000000" pitchFamily="50" charset="0"/>
              </a:rPr>
              <a:t>2023 </a:t>
            </a:r>
            <a:r>
              <a:rPr lang="ro-MD" sz="1000" b="1">
                <a:solidFill>
                  <a:sysClr val="windowText" lastClr="000000"/>
                </a:solidFill>
                <a:latin typeface="PermianSerifTypeface" panose="02000000000000000000" pitchFamily="50" charset="0"/>
              </a:rPr>
              <a:t>                                                            </a:t>
            </a:r>
            <a:r>
              <a:rPr lang="en-US" sz="1000" b="0" i="1">
                <a:solidFill>
                  <a:sysClr val="windowText" lastClr="000000"/>
                </a:solidFill>
                <a:latin typeface="PermianSerifTypeface" panose="02000000000000000000" pitchFamily="50" charset="0"/>
              </a:rPr>
              <a:t>from a quantitative point of view</a:t>
            </a:r>
          </a:p>
        </c:rich>
      </c:tx>
      <c:layout>
        <c:manualLayout>
          <c:xMode val="edge"/>
          <c:yMode val="edge"/>
          <c:x val="9.4215986185959708E-2"/>
          <c:y val="1.039635914591044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ysClr val="windowText" lastClr="000000"/>
              </a:solidFill>
              <a:latin typeface="PermianSerifTypeface" panose="02000000000000000000" pitchFamily="50" charset="0"/>
              <a:ea typeface="+mn-ea"/>
              <a:cs typeface="+mn-cs"/>
            </a:defRPr>
          </a:pPr>
          <a:endParaRPr lang="ro-MD"/>
        </a:p>
      </c:txPr>
    </c:title>
    <c:autoTitleDeleted val="0"/>
    <c:view3D>
      <c:rotX val="30"/>
      <c:rotY val="15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1.5645016311407498E-2"/>
          <c:y val="0.25660053731204574"/>
          <c:w val="0.7586596514298507"/>
          <c:h val="0.62992276814932113"/>
        </c:manualLayout>
      </c:layout>
      <c:pie3DChart>
        <c:varyColors val="1"/>
        <c:ser>
          <c:idx val="0"/>
          <c:order val="0"/>
          <c:explosion val="12"/>
          <c:dPt>
            <c:idx val="0"/>
            <c:bubble3D val="0"/>
            <c:spPr>
              <a:solidFill>
                <a:srgbClr val="4472C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D4B9-4A66-B430-58F9DC9D251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D4B9-4A66-B430-58F9DC9D251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D4B9-4A66-B430-58F9DC9D2515}"/>
              </c:ext>
            </c:extLst>
          </c:dPt>
          <c:dPt>
            <c:idx val="3"/>
            <c:bubble3D val="0"/>
            <c:explosion val="34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D4B9-4A66-B430-58F9DC9D2515}"/>
              </c:ext>
            </c:extLst>
          </c:dPt>
          <c:dPt>
            <c:idx val="4"/>
            <c:bubble3D val="0"/>
            <c:explosion val="2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D4B9-4A66-B430-58F9DC9D2515}"/>
              </c:ext>
            </c:extLst>
          </c:dPt>
          <c:dLbls>
            <c:dLbl>
              <c:idx val="0"/>
              <c:layout>
                <c:manualLayout>
                  <c:x val="-8.0901232074144222E-2"/>
                  <c:y val="3.8156684592882358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4B9-4A66-B430-58F9DC9D2515}"/>
                </c:ext>
              </c:extLst>
            </c:dLbl>
            <c:dLbl>
              <c:idx val="1"/>
              <c:layout>
                <c:manualLayout>
                  <c:x val="-1.9025425293792298E-2"/>
                  <c:y val="9.0145847821041819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4B9-4A66-B430-58F9DC9D2515}"/>
                </c:ext>
              </c:extLst>
            </c:dLbl>
            <c:dLbl>
              <c:idx val="2"/>
              <c:layout>
                <c:manualLayout>
                  <c:x val="0.11529281652577981"/>
                  <c:y val="-3.2389979710727448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4B9-4A66-B430-58F9DC9D2515}"/>
                </c:ext>
              </c:extLst>
            </c:dLbl>
            <c:dLbl>
              <c:idx val="3"/>
              <c:layout>
                <c:manualLayout>
                  <c:x val="4.0885724564560896E-2"/>
                  <c:y val="3.1205449656857799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4B9-4A66-B430-58F9DC9D2515}"/>
                </c:ext>
              </c:extLst>
            </c:dLbl>
            <c:dLbl>
              <c:idx val="4"/>
              <c:layout>
                <c:manualLayout>
                  <c:x val="-9.8652793654369034E-2"/>
                  <c:y val="4.7415993120393428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4B9-4A66-B430-58F9DC9D251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MD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'[1]2019-2023 ENG'!$A$14:$A$18</c:f>
              <c:strCache>
                <c:ptCount val="5"/>
                <c:pt idx="0">
                  <c:v>Banknotes</c:v>
                </c:pt>
                <c:pt idx="1">
                  <c:v>Coins LEI</c:v>
                </c:pt>
                <c:pt idx="2">
                  <c:v>Coins BANI</c:v>
                </c:pt>
                <c:pt idx="3">
                  <c:v>Commemorative banknotes</c:v>
                </c:pt>
                <c:pt idx="4">
                  <c:v>Commemorative and jubilee coins</c:v>
                </c:pt>
              </c:strCache>
            </c:strRef>
          </c:cat>
          <c:val>
            <c:numRef>
              <c:f>'[1]2019-2023 ROM'!$F$14:$F$18</c:f>
              <c:numCache>
                <c:formatCode>General</c:formatCode>
                <c:ptCount val="5"/>
                <c:pt idx="0">
                  <c:v>334.15600000000001</c:v>
                </c:pt>
                <c:pt idx="1">
                  <c:v>113.51779999999999</c:v>
                </c:pt>
                <c:pt idx="2">
                  <c:v>960.51959999999997</c:v>
                </c:pt>
                <c:pt idx="3">
                  <c:v>4.6899999999999997E-2</c:v>
                </c:pt>
                <c:pt idx="4">
                  <c:v>0.1244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D4B9-4A66-B430-58F9DC9D2515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5279041698831473"/>
          <c:y val="0.27457848698592768"/>
          <c:w val="0.21805081411005547"/>
          <c:h val="0.6497773582851410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800" b="0" i="0" u="none" strike="noStrike" kern="1200" baseline="0">
              <a:solidFill>
                <a:sysClr val="windowText" lastClr="000000"/>
              </a:solidFill>
              <a:latin typeface="PermianSerifTypeface" panose="02000000000000000000" pitchFamily="50" charset="0"/>
              <a:ea typeface="+mn-ea"/>
              <a:cs typeface="+mn-cs"/>
            </a:defRPr>
          </a:pPr>
          <a:endParaRPr lang="ro-MD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o-MD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ysClr val="windowText" lastClr="000000"/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r>
              <a:rPr lang="ru-RU" sz="1000" b="1">
                <a:solidFill>
                  <a:sysClr val="windowText" lastClr="000000"/>
                </a:solidFill>
                <a:latin typeface="PermianSerifTypeface" panose="02000000000000000000" pitchFamily="50" charset="0"/>
              </a:rPr>
              <a:t>График № </a:t>
            </a:r>
            <a:r>
              <a:rPr lang="en-US" sz="1000" b="1">
                <a:solidFill>
                  <a:sysClr val="windowText" lastClr="000000"/>
                </a:solidFill>
                <a:latin typeface="PermianSerifTypeface" panose="02000000000000000000" pitchFamily="50" charset="0"/>
              </a:rPr>
              <a:t>1:</a:t>
            </a:r>
            <a:r>
              <a:rPr lang="ro-RO" sz="1000" b="1">
                <a:solidFill>
                  <a:sysClr val="windowText" lastClr="000000"/>
                </a:solidFill>
                <a:latin typeface="PermianSerifTypeface" panose="02000000000000000000" pitchFamily="50" charset="0"/>
              </a:rPr>
              <a:t> </a:t>
            </a:r>
            <a:r>
              <a:rPr lang="ru-RU" sz="1000" b="1">
                <a:solidFill>
                  <a:sysClr val="windowText" lastClr="000000"/>
                </a:solidFill>
                <a:latin typeface="PermianSerifTypeface" panose="02000000000000000000" pitchFamily="50" charset="0"/>
              </a:rPr>
              <a:t>Структура банкнот</a:t>
            </a:r>
            <a:r>
              <a:rPr lang="ru-RU" sz="1000" b="1" baseline="0">
                <a:solidFill>
                  <a:sysClr val="windowText" lastClr="000000"/>
                </a:solidFill>
                <a:latin typeface="PermianSerifTypeface" panose="02000000000000000000" pitchFamily="50" charset="0"/>
              </a:rPr>
              <a:t> и монет                                 </a:t>
            </a:r>
            <a:r>
              <a:rPr lang="ru-RU" sz="1000" b="1">
                <a:solidFill>
                  <a:sysClr val="windowText" lastClr="000000"/>
                </a:solidFill>
                <a:latin typeface="PermianSerifTypeface" panose="02000000000000000000" pitchFamily="50" charset="0"/>
              </a:rPr>
              <a:t>в обращении</a:t>
            </a:r>
            <a:r>
              <a:rPr lang="ru-RU" sz="1000" b="1" baseline="0">
                <a:solidFill>
                  <a:sysClr val="windowText" lastClr="000000"/>
                </a:solidFill>
                <a:latin typeface="PermianSerifTypeface" panose="02000000000000000000" pitchFamily="50" charset="0"/>
              </a:rPr>
              <a:t> </a:t>
            </a:r>
            <a:r>
              <a:rPr lang="ro-MD" sz="1000" b="1">
                <a:solidFill>
                  <a:sysClr val="windowText" lastClr="000000"/>
                </a:solidFill>
                <a:latin typeface="PermianSerifTypeface" panose="02000000000000000000" pitchFamily="50" charset="0"/>
              </a:rPr>
              <a:t> </a:t>
            </a:r>
            <a:r>
              <a:rPr lang="ru-RU" sz="1000" b="1">
                <a:solidFill>
                  <a:sysClr val="windowText" lastClr="000000"/>
                </a:solidFill>
                <a:latin typeface="PermianSerifTypeface" panose="02000000000000000000" pitchFamily="50" charset="0"/>
              </a:rPr>
              <a:t>на 31 декабря </a:t>
            </a:r>
            <a:r>
              <a:rPr lang="ro-RO" sz="1000" b="1">
                <a:solidFill>
                  <a:sysClr val="windowText" lastClr="000000"/>
                </a:solidFill>
                <a:latin typeface="PermianSerifTypeface" panose="02000000000000000000" pitchFamily="50" charset="0"/>
              </a:rPr>
              <a:t>20</a:t>
            </a:r>
            <a:r>
              <a:rPr lang="en-US" sz="1000" b="1">
                <a:solidFill>
                  <a:sysClr val="windowText" lastClr="000000"/>
                </a:solidFill>
                <a:latin typeface="PermianSerifTypeface" panose="02000000000000000000" pitchFamily="50" charset="0"/>
              </a:rPr>
              <a:t>2</a:t>
            </a:r>
            <a:r>
              <a:rPr lang="ro-MD" sz="1000" b="1">
                <a:solidFill>
                  <a:sysClr val="windowText" lastClr="000000"/>
                </a:solidFill>
                <a:latin typeface="PermianSerifTypeface" panose="02000000000000000000" pitchFamily="50" charset="0"/>
              </a:rPr>
              <a:t>3</a:t>
            </a:r>
            <a:r>
              <a:rPr lang="ru-RU" sz="1000" b="1">
                <a:solidFill>
                  <a:sysClr val="windowText" lastClr="000000"/>
                </a:solidFill>
                <a:latin typeface="PermianSerifTypeface" panose="02000000000000000000" pitchFamily="50" charset="0"/>
              </a:rPr>
              <a:t> года</a:t>
            </a:r>
            <a:r>
              <a:rPr lang="ro-MD" sz="1000" b="1">
                <a:solidFill>
                  <a:sysClr val="windowText" lastClr="000000"/>
                </a:solidFill>
                <a:latin typeface="PermianSerifTypeface" panose="02000000000000000000" pitchFamily="50" charset="0"/>
              </a:rPr>
              <a:t> </a:t>
            </a:r>
            <a:r>
              <a:rPr lang="ru-RU" sz="1000" b="1">
                <a:solidFill>
                  <a:sysClr val="windowText" lastClr="000000"/>
                </a:solidFill>
                <a:latin typeface="PermianSerifTypeface" panose="02000000000000000000" pitchFamily="50" charset="0"/>
              </a:rPr>
              <a:t>             </a:t>
            </a:r>
            <a:r>
              <a:rPr lang="ru-RU" sz="1000" b="0" i="1">
                <a:solidFill>
                  <a:sysClr val="windowText" lastClr="000000"/>
                </a:solidFill>
                <a:latin typeface="PermianSerifTypeface" panose="02000000000000000000" pitchFamily="50" charset="0"/>
              </a:rPr>
              <a:t>количественно</a:t>
            </a:r>
            <a:endParaRPr lang="en-US" sz="1000" b="0" i="1">
              <a:solidFill>
                <a:sysClr val="windowText" lastClr="000000"/>
              </a:solidFill>
              <a:latin typeface="PermianSerifTypeface" panose="02000000000000000000" pitchFamily="50" charset="0"/>
            </a:endParaRPr>
          </a:p>
        </c:rich>
      </c:tx>
      <c:layout>
        <c:manualLayout>
          <c:xMode val="edge"/>
          <c:yMode val="edge"/>
          <c:x val="9.4215986185959708E-2"/>
          <c:y val="1.039635914591044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ysClr val="windowText" lastClr="000000"/>
              </a:solidFill>
              <a:latin typeface="PermianSerifTypeface" panose="02000000000000000000" pitchFamily="50" charset="0"/>
              <a:ea typeface="+mn-ea"/>
              <a:cs typeface="+mn-cs"/>
            </a:defRPr>
          </a:pPr>
          <a:endParaRPr lang="ro-MD"/>
        </a:p>
      </c:txPr>
    </c:title>
    <c:autoTitleDeleted val="0"/>
    <c:view3D>
      <c:rotX val="30"/>
      <c:rotY val="15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1.5645016311407498E-2"/>
          <c:y val="0.25660053731204574"/>
          <c:w val="0.7586596514298507"/>
          <c:h val="0.62992276814932113"/>
        </c:manualLayout>
      </c:layout>
      <c:pie3DChart>
        <c:varyColors val="1"/>
        <c:ser>
          <c:idx val="0"/>
          <c:order val="0"/>
          <c:explosion val="12"/>
          <c:dPt>
            <c:idx val="0"/>
            <c:bubble3D val="0"/>
            <c:spPr>
              <a:solidFill>
                <a:srgbClr val="4472C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4179-42CF-8BBF-4DAE651F0C1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4179-42CF-8BBF-4DAE651F0C1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4179-42CF-8BBF-4DAE651F0C1C}"/>
              </c:ext>
            </c:extLst>
          </c:dPt>
          <c:dPt>
            <c:idx val="3"/>
            <c:bubble3D val="0"/>
            <c:explosion val="34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4179-42CF-8BBF-4DAE651F0C1C}"/>
              </c:ext>
            </c:extLst>
          </c:dPt>
          <c:dPt>
            <c:idx val="4"/>
            <c:bubble3D val="0"/>
            <c:explosion val="2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4179-42CF-8BBF-4DAE651F0C1C}"/>
              </c:ext>
            </c:extLst>
          </c:dPt>
          <c:dLbls>
            <c:dLbl>
              <c:idx val="0"/>
              <c:layout>
                <c:manualLayout>
                  <c:x val="-8.0901232074144222E-2"/>
                  <c:y val="3.8156684592882358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179-42CF-8BBF-4DAE651F0C1C}"/>
                </c:ext>
              </c:extLst>
            </c:dLbl>
            <c:dLbl>
              <c:idx val="1"/>
              <c:layout>
                <c:manualLayout>
                  <c:x val="-1.9025425293792298E-2"/>
                  <c:y val="9.0145847821041819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179-42CF-8BBF-4DAE651F0C1C}"/>
                </c:ext>
              </c:extLst>
            </c:dLbl>
            <c:dLbl>
              <c:idx val="2"/>
              <c:layout>
                <c:manualLayout>
                  <c:x val="0.11529281652577981"/>
                  <c:y val="-3.2389979710727448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179-42CF-8BBF-4DAE651F0C1C}"/>
                </c:ext>
              </c:extLst>
            </c:dLbl>
            <c:dLbl>
              <c:idx val="3"/>
              <c:layout>
                <c:manualLayout>
                  <c:x val="4.0885724564560896E-2"/>
                  <c:y val="3.1205449656857799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179-42CF-8BBF-4DAE651F0C1C}"/>
                </c:ext>
              </c:extLst>
            </c:dLbl>
            <c:dLbl>
              <c:idx val="4"/>
              <c:layout>
                <c:manualLayout>
                  <c:x val="-9.8652793654369034E-2"/>
                  <c:y val="4.7415993120393428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179-42CF-8BBF-4DAE651F0C1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MD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'[1]2019-2023 RUS'!$A$14:$A$18</c:f>
              <c:strCache>
                <c:ptCount val="5"/>
                <c:pt idx="0">
                  <c:v>Банкноты</c:v>
                </c:pt>
                <c:pt idx="1">
                  <c:v>Монеты ЛЕЙ</c:v>
                </c:pt>
                <c:pt idx="2">
                  <c:v>Монеты БАНЬ</c:v>
                </c:pt>
                <c:pt idx="3">
                  <c:v>Памятные банкноты</c:v>
                </c:pt>
                <c:pt idx="4">
                  <c:v>Памятные и юбилейные монеты</c:v>
                </c:pt>
              </c:strCache>
            </c:strRef>
          </c:cat>
          <c:val>
            <c:numRef>
              <c:f>'[1]2019-2023 ROM'!$F$14:$F$18</c:f>
              <c:numCache>
                <c:formatCode>General</c:formatCode>
                <c:ptCount val="5"/>
                <c:pt idx="0">
                  <c:v>334.15600000000001</c:v>
                </c:pt>
                <c:pt idx="1">
                  <c:v>113.51779999999999</c:v>
                </c:pt>
                <c:pt idx="2">
                  <c:v>960.51959999999997</c:v>
                </c:pt>
                <c:pt idx="3">
                  <c:v>4.6899999999999997E-2</c:v>
                </c:pt>
                <c:pt idx="4">
                  <c:v>0.1244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4179-42CF-8BBF-4DAE651F0C1C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5279041698831473"/>
          <c:y val="0.2504938327795731"/>
          <c:w val="0.22661301885359258"/>
          <c:h val="0.6738621364525966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800" b="0" i="0" u="none" strike="noStrike" kern="1200" baseline="0">
              <a:solidFill>
                <a:sysClr val="windowText" lastClr="000000"/>
              </a:solidFill>
              <a:latin typeface="PermianSerifTypeface" panose="02000000000000000000" pitchFamily="50" charset="0"/>
              <a:ea typeface="+mn-ea"/>
              <a:cs typeface="+mn-cs"/>
            </a:defRPr>
          </a:pPr>
          <a:endParaRPr lang="ro-MD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o-MD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o-RO" sz="1000" b="1" i="0" baseline="0">
                <a:effectLst/>
                <a:latin typeface="PermianSerifTypeface" panose="02000000000000000000" pitchFamily="50" charset="0"/>
              </a:rPr>
              <a:t>Graficul</a:t>
            </a:r>
            <a:r>
              <a:rPr lang="ru-RU" sz="1000" b="1" i="0" baseline="0">
                <a:effectLst/>
                <a:latin typeface="PermianSerifTypeface" panose="02000000000000000000" pitchFamily="50" charset="0"/>
              </a:rPr>
              <a:t> </a:t>
            </a:r>
            <a:r>
              <a:rPr lang="en-US" sz="1000" b="1" i="0" baseline="0">
                <a:effectLst/>
                <a:latin typeface="PermianSerifTypeface" panose="02000000000000000000" pitchFamily="50" charset="0"/>
              </a:rPr>
              <a:t>nr. </a:t>
            </a:r>
            <a:r>
              <a:rPr lang="ru-RU" sz="1000" b="1" i="0" baseline="0">
                <a:effectLst/>
                <a:latin typeface="PermianSerifTypeface" panose="02000000000000000000" pitchFamily="50" charset="0"/>
              </a:rPr>
              <a:t>2</a:t>
            </a:r>
            <a:r>
              <a:rPr lang="en-US" sz="1000" b="1" i="0" baseline="0">
                <a:effectLst/>
                <a:latin typeface="PermianSerifTypeface" panose="02000000000000000000" pitchFamily="50" charset="0"/>
              </a:rPr>
              <a:t>a: Structura pe valori nominale</a:t>
            </a:r>
            <a:r>
              <a:rPr lang="ru-RU" sz="1000" b="1" i="0" baseline="0">
                <a:effectLst/>
                <a:latin typeface="PermianSerifTypeface" panose="02000000000000000000" pitchFamily="50" charset="0"/>
              </a:rPr>
              <a:t> </a:t>
            </a:r>
            <a:r>
              <a:rPr lang="en-US" sz="1000" b="1" i="0" baseline="0">
                <a:effectLst/>
                <a:latin typeface="PermianSerifTypeface" panose="02000000000000000000" pitchFamily="50" charset="0"/>
              </a:rPr>
              <a:t>ale bancnotelor în circulaţie la </a:t>
            </a:r>
            <a:r>
              <a:rPr lang="ro-RO" sz="1000" b="1" i="0" baseline="0">
                <a:effectLst/>
                <a:latin typeface="PermianSerifTypeface" panose="02000000000000000000" pitchFamily="50" charset="0"/>
              </a:rPr>
              <a:t>finele anului 20</a:t>
            </a:r>
            <a:r>
              <a:rPr lang="en-US" sz="1000" b="1" i="0" baseline="0">
                <a:effectLst/>
                <a:latin typeface="PermianSerifTypeface" panose="02000000000000000000" pitchFamily="50" charset="0"/>
              </a:rPr>
              <a:t>23                                            </a:t>
            </a:r>
            <a:r>
              <a:rPr lang="ru-RU" sz="1000" b="1" i="0" baseline="0">
                <a:effectLst/>
                <a:latin typeface="PermianSerifTypeface" panose="02000000000000000000" pitchFamily="50" charset="0"/>
              </a:rPr>
              <a:t>                                </a:t>
            </a:r>
            <a:r>
              <a:rPr lang="en-US" sz="1000" b="0" i="1" baseline="0">
                <a:effectLst/>
                <a:latin typeface="PermianSerifTypeface" panose="02000000000000000000" pitchFamily="50" charset="0"/>
              </a:rPr>
              <a:t>din punct de vedere</a:t>
            </a:r>
            <a:r>
              <a:rPr lang="ro-RO" sz="1000" b="0" i="1" baseline="0">
                <a:effectLst/>
                <a:latin typeface="PermianSerifTypeface" panose="02000000000000000000" pitchFamily="50" charset="0"/>
              </a:rPr>
              <a:t> valoric</a:t>
            </a:r>
            <a:endParaRPr lang="ro-MD" sz="1000">
              <a:effectLst/>
              <a:latin typeface="PermianSerifTypeface" panose="02000000000000000000" pitchFamily="50" charset="0"/>
            </a:endParaRPr>
          </a:p>
        </c:rich>
      </c:tx>
      <c:layout>
        <c:manualLayout>
          <c:xMode val="edge"/>
          <c:yMode val="edge"/>
          <c:x val="0.1026900348367558"/>
          <c:y val="2.59908978647761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o-MD"/>
        </a:p>
      </c:txPr>
    </c:title>
    <c:autoTitleDeleted val="0"/>
    <c:view3D>
      <c:rotX val="30"/>
      <c:rotY val="150"/>
      <c:depthPercent val="100"/>
      <c:rAngAx val="0"/>
      <c:perspective val="2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1.5145044171606536E-2"/>
          <c:y val="0.28784857989417817"/>
          <c:w val="0.73910030411652072"/>
          <c:h val="0.61432822943045551"/>
        </c:manualLayout>
      </c:layout>
      <c:pie3DChart>
        <c:varyColors val="1"/>
        <c:ser>
          <c:idx val="0"/>
          <c:order val="0"/>
          <c:dPt>
            <c:idx val="0"/>
            <c:bubble3D val="0"/>
            <c:explosion val="23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35A2-44BE-865D-0B84731EE03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35A2-44BE-865D-0B84731EE03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35A2-44BE-865D-0B84731EE03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35A2-44BE-865D-0B84731EE03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35A2-44BE-865D-0B84731EE036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35A2-44BE-865D-0B84731EE036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35A2-44BE-865D-0B84731EE036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35A2-44BE-865D-0B84731EE036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1-35A2-44BE-865D-0B84731EE036}"/>
              </c:ext>
            </c:extLst>
          </c:dPt>
          <c:dLbls>
            <c:dLbl>
              <c:idx val="0"/>
              <c:layout>
                <c:manualLayout>
                  <c:x val="9.5605033935388425E-2"/>
                  <c:y val="-0.15721996444772615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5A2-44BE-865D-0B84731EE036}"/>
                </c:ext>
              </c:extLst>
            </c:dLbl>
            <c:dLbl>
              <c:idx val="1"/>
              <c:layout>
                <c:manualLayout>
                  <c:x val="9.0872797607220696E-2"/>
                  <c:y val="4.7186372747131583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5A2-44BE-865D-0B84731EE036}"/>
                </c:ext>
              </c:extLst>
            </c:dLbl>
            <c:dLbl>
              <c:idx val="2"/>
              <c:layout>
                <c:manualLayout>
                  <c:x val="1.5178888617468201E-2"/>
                  <c:y val="9.4086231659533157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5A2-44BE-865D-0B84731EE036}"/>
                </c:ext>
              </c:extLst>
            </c:dLbl>
            <c:dLbl>
              <c:idx val="3"/>
              <c:layout>
                <c:manualLayout>
                  <c:x val="-0.11479943942546411"/>
                  <c:y val="8.3329683692819512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5A2-44BE-865D-0B84731EE036}"/>
                </c:ext>
              </c:extLst>
            </c:dLbl>
            <c:dLbl>
              <c:idx val="4"/>
              <c:layout>
                <c:manualLayout>
                  <c:x val="-0.21026541182819639"/>
                  <c:y val="5.6366685317352769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5A2-44BE-865D-0B84731EE036}"/>
                </c:ext>
              </c:extLst>
            </c:dLbl>
            <c:dLbl>
              <c:idx val="5"/>
              <c:layout>
                <c:manualLayout>
                  <c:x val="-0.10729564228584927"/>
                  <c:y val="1.0762278243408238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5A2-44BE-865D-0B84731EE036}"/>
                </c:ext>
              </c:extLst>
            </c:dLbl>
            <c:dLbl>
              <c:idx val="6"/>
              <c:layout>
                <c:manualLayout>
                  <c:x val="-7.7482138996606581E-2"/>
                  <c:y val="-8.4669749828398672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35A2-44BE-865D-0B84731EE036}"/>
                </c:ext>
              </c:extLst>
            </c:dLbl>
            <c:dLbl>
              <c:idx val="7"/>
              <c:layout>
                <c:manualLayout>
                  <c:x val="6.4452437111113481E-2"/>
                  <c:y val="-0.1168767699903772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35A2-44BE-865D-0B84731EE036}"/>
                </c:ext>
              </c:extLst>
            </c:dLbl>
            <c:dLbl>
              <c:idx val="8"/>
              <c:layout>
                <c:manualLayout>
                  <c:x val="6.4726466655968443E-2"/>
                  <c:y val="-0.1457905182748756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35A2-44BE-865D-0B84731EE03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o-MD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'2023_rom'!$A$9:$A$17</c:f>
              <c:strCache>
                <c:ptCount val="9"/>
                <c:pt idx="0">
                  <c:v>1 LEU</c:v>
                </c:pt>
                <c:pt idx="1">
                  <c:v>5 LEI</c:v>
                </c:pt>
                <c:pt idx="2">
                  <c:v>10 LEI</c:v>
                </c:pt>
                <c:pt idx="3">
                  <c:v>20 LEI</c:v>
                </c:pt>
                <c:pt idx="4">
                  <c:v>50 LEI</c:v>
                </c:pt>
                <c:pt idx="5">
                  <c:v>100 LEI</c:v>
                </c:pt>
                <c:pt idx="6">
                  <c:v>200 LEI</c:v>
                </c:pt>
                <c:pt idx="7">
                  <c:v>500 LEI</c:v>
                </c:pt>
                <c:pt idx="8">
                  <c:v>1000 LEI</c:v>
                </c:pt>
              </c:strCache>
            </c:strRef>
          </c:cat>
          <c:val>
            <c:numRef>
              <c:f>'2023_rom'!$B$9:$B$17</c:f>
              <c:numCache>
                <c:formatCode>#,##0.00</c:formatCode>
                <c:ptCount val="9"/>
                <c:pt idx="0">
                  <c:v>78.573700000000002</c:v>
                </c:pt>
                <c:pt idx="1">
                  <c:v>65.158500000000004</c:v>
                </c:pt>
                <c:pt idx="2">
                  <c:v>164.56870000000001</c:v>
                </c:pt>
                <c:pt idx="3">
                  <c:v>261.24340000000001</c:v>
                </c:pt>
                <c:pt idx="4">
                  <c:v>2054.79</c:v>
                </c:pt>
                <c:pt idx="5">
                  <c:v>5335.0183999999999</c:v>
                </c:pt>
                <c:pt idx="6">
                  <c:v>19413.477999999999</c:v>
                </c:pt>
                <c:pt idx="7">
                  <c:v>7196.7984999999999</c:v>
                </c:pt>
                <c:pt idx="8">
                  <c:v>7124.6930000000002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35A2-44BE-865D-0B84731EE036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34414786698777"/>
          <c:y val="0.27283409657474822"/>
          <c:w val="0.18258472348476446"/>
          <c:h val="0.6458801436431325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o-MD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o-MD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0"/>
          <a:lstStyle/>
          <a:p>
            <a:pPr algn="ctr">
              <a:defRPr sz="1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o-RO" sz="1000" b="1" i="0" kern="1200" spc="0" baseline="0">
                <a:solidFill>
                  <a:srgbClr val="404040"/>
                </a:solidFill>
                <a:effectLst/>
                <a:latin typeface="PermianSerifTypeface" panose="02000000000000000000" pitchFamily="50" charset="0"/>
                <a:cs typeface="Times New Roman" panose="02020603050405020304" pitchFamily="18" charset="0"/>
              </a:rPr>
              <a:t>Graficul </a:t>
            </a:r>
            <a:r>
              <a:rPr lang="en-US" sz="1000" b="1" i="0" kern="1200" spc="0" baseline="0">
                <a:solidFill>
                  <a:srgbClr val="404040"/>
                </a:solidFill>
                <a:effectLst/>
                <a:latin typeface="PermianSerifTypeface" panose="02000000000000000000" pitchFamily="50" charset="0"/>
                <a:cs typeface="Times New Roman" panose="02020603050405020304" pitchFamily="18" charset="0"/>
              </a:rPr>
              <a:t>nr.</a:t>
            </a:r>
            <a:r>
              <a:rPr lang="ru-RU" sz="1000" b="1" i="0" kern="1200" spc="0" baseline="0">
                <a:solidFill>
                  <a:srgbClr val="404040"/>
                </a:solidFill>
                <a:effectLst/>
                <a:latin typeface="PermianSerifTypeface" panose="02000000000000000000" pitchFamily="50" charset="0"/>
                <a:cs typeface="Times New Roman" panose="02020603050405020304" pitchFamily="18" charset="0"/>
              </a:rPr>
              <a:t> 3</a:t>
            </a:r>
            <a:r>
              <a:rPr lang="en-US" sz="1000" b="1" i="0" kern="1200" spc="0" baseline="0">
                <a:solidFill>
                  <a:srgbClr val="404040"/>
                </a:solidFill>
                <a:effectLst/>
                <a:latin typeface="PermianSerifTypeface" panose="02000000000000000000" pitchFamily="50" charset="0"/>
                <a:cs typeface="Times New Roman" panose="02020603050405020304" pitchFamily="18" charset="0"/>
              </a:rPr>
              <a:t>a:</a:t>
            </a:r>
            <a:r>
              <a:rPr lang="ro-RO" sz="1000" b="1" i="0" kern="1200" spc="0" baseline="0">
                <a:solidFill>
                  <a:srgbClr val="404040"/>
                </a:solidFill>
                <a:effectLst/>
                <a:latin typeface="PermianSerifTypeface" panose="02000000000000000000" pitchFamily="50" charset="0"/>
                <a:cs typeface="Times New Roman" panose="02020603050405020304" pitchFamily="18" charset="0"/>
              </a:rPr>
              <a:t> </a:t>
            </a:r>
            <a:r>
              <a:rPr lang="en-US" sz="1000" b="1" i="0" kern="1200" spc="0" baseline="0">
                <a:solidFill>
                  <a:srgbClr val="404040"/>
                </a:solidFill>
                <a:effectLst/>
                <a:latin typeface="PermianSerifTypeface" panose="02000000000000000000" pitchFamily="50" charset="0"/>
                <a:cs typeface="Times New Roman" panose="02020603050405020304" pitchFamily="18" charset="0"/>
              </a:rPr>
              <a:t>Structura pe valori nominale ale monedelor metalice LEI în circulaţie la </a:t>
            </a:r>
            <a:r>
              <a:rPr lang="ro-RO" sz="1000" b="1" i="0" kern="1200" spc="0" baseline="0">
                <a:solidFill>
                  <a:srgbClr val="404040"/>
                </a:solidFill>
                <a:effectLst/>
                <a:latin typeface="PermianSerifTypeface" panose="02000000000000000000" pitchFamily="50" charset="0"/>
                <a:cs typeface="Times New Roman" panose="02020603050405020304" pitchFamily="18" charset="0"/>
              </a:rPr>
              <a:t>finele</a:t>
            </a:r>
            <a:r>
              <a:rPr lang="en-US" sz="1000" b="1" i="0" kern="1200" spc="0" baseline="0">
                <a:solidFill>
                  <a:srgbClr val="404040"/>
                </a:solidFill>
                <a:effectLst/>
                <a:latin typeface="PermianSerifTypeface" panose="02000000000000000000" pitchFamily="50" charset="0"/>
                <a:cs typeface="Times New Roman" panose="02020603050405020304" pitchFamily="18" charset="0"/>
              </a:rPr>
              <a:t> </a:t>
            </a:r>
            <a:r>
              <a:rPr lang="ru-RU" sz="1000" b="1" i="0" kern="1200" spc="0" baseline="0">
                <a:solidFill>
                  <a:srgbClr val="404040"/>
                </a:solidFill>
                <a:effectLst/>
                <a:latin typeface="PermianSerifTypeface" panose="02000000000000000000" pitchFamily="50" charset="0"/>
                <a:cs typeface="Times New Roman" panose="02020603050405020304" pitchFamily="18" charset="0"/>
              </a:rPr>
              <a:t>              </a:t>
            </a:r>
            <a:r>
              <a:rPr lang="ro-RO" sz="1000" b="1" i="0" kern="1200" spc="0" baseline="0">
                <a:solidFill>
                  <a:srgbClr val="404040"/>
                </a:solidFill>
                <a:effectLst/>
                <a:latin typeface="PermianSerifTypeface" panose="02000000000000000000" pitchFamily="50" charset="0"/>
                <a:cs typeface="Times New Roman" panose="02020603050405020304" pitchFamily="18" charset="0"/>
              </a:rPr>
              <a:t>anului 20</a:t>
            </a:r>
            <a:r>
              <a:rPr lang="en-US" sz="1000" b="1" i="0" kern="1200" spc="0" baseline="0">
                <a:solidFill>
                  <a:srgbClr val="404040"/>
                </a:solidFill>
                <a:effectLst/>
                <a:latin typeface="PermianSerifTypeface" panose="02000000000000000000" pitchFamily="50" charset="0"/>
                <a:cs typeface="Times New Roman" panose="02020603050405020304" pitchFamily="18" charset="0"/>
              </a:rPr>
              <a:t>23 </a:t>
            </a:r>
            <a:r>
              <a:rPr lang="en-US" sz="1000" b="0" i="1" kern="1200" spc="0" baseline="0">
                <a:solidFill>
                  <a:srgbClr val="404040"/>
                </a:solidFill>
                <a:effectLst/>
                <a:latin typeface="PermianSerifTypeface" panose="02000000000000000000" pitchFamily="50" charset="0"/>
                <a:cs typeface="Times New Roman" panose="02020603050405020304" pitchFamily="18" charset="0"/>
              </a:rPr>
              <a:t>din punct de vedere</a:t>
            </a:r>
            <a:r>
              <a:rPr lang="ro-RO" sz="1000" b="0" i="1" kern="1200" spc="0" baseline="0">
                <a:solidFill>
                  <a:srgbClr val="404040"/>
                </a:solidFill>
                <a:effectLst/>
                <a:latin typeface="PermianSerifTypeface" panose="02000000000000000000" pitchFamily="50" charset="0"/>
                <a:cs typeface="Times New Roman" panose="02020603050405020304" pitchFamily="18" charset="0"/>
              </a:rPr>
              <a:t> valoric</a:t>
            </a:r>
            <a:endParaRPr lang="en-US" sz="1000" b="0">
              <a:effectLst/>
            </a:endParaRPr>
          </a:p>
        </c:rich>
      </c:tx>
      <c:layout>
        <c:manualLayout>
          <c:xMode val="edge"/>
          <c:yMode val="edge"/>
          <c:x val="7.2478771767088251E-2"/>
          <c:y val="3.118907743773133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0"/>
        <a:lstStyle/>
        <a:p>
          <a:pPr algn="ctr">
            <a:defRPr sz="1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o-MD"/>
        </a:p>
      </c:txPr>
    </c:title>
    <c:autoTitleDeleted val="0"/>
    <c:view3D>
      <c:rotX val="30"/>
      <c:rotY val="90"/>
      <c:depthPercent val="100"/>
      <c:rAngAx val="0"/>
      <c:perspective val="2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3840450555003617"/>
          <c:y val="0.36775980253900681"/>
          <c:w val="0.61289443168102919"/>
          <c:h val="0.51781971711593522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0A6F-4F9C-9BE8-D46A7A83FE0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0A6F-4F9C-9BE8-D46A7A83FE0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0A6F-4F9C-9BE8-D46A7A83FE0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0A6F-4F9C-9BE8-D46A7A83FE00}"/>
              </c:ext>
            </c:extLst>
          </c:dPt>
          <c:dLbls>
            <c:dLbl>
              <c:idx val="0"/>
              <c:layout>
                <c:manualLayout>
                  <c:x val="2.8553417561046686E-2"/>
                  <c:y val="4.6138012276024452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A6F-4F9C-9BE8-D46A7A83FE00}"/>
                </c:ext>
              </c:extLst>
            </c:dLbl>
            <c:dLbl>
              <c:idx val="1"/>
              <c:layout>
                <c:manualLayout>
                  <c:x val="-5.8438602507342119E-2"/>
                  <c:y val="-7.3201479736302426E-4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A6F-4F9C-9BE8-D46A7A83FE00}"/>
                </c:ext>
              </c:extLst>
            </c:dLbl>
            <c:dLbl>
              <c:idx val="2"/>
              <c:layout>
                <c:manualLayout>
                  <c:x val="-6.1425798515195376E-2"/>
                  <c:y val="-8.0445160890321776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A6F-4F9C-9BE8-D46A7A83FE00}"/>
                </c:ext>
              </c:extLst>
            </c:dLbl>
            <c:dLbl>
              <c:idx val="3"/>
              <c:layout>
                <c:manualLayout>
                  <c:x val="7.39585648651922E-2"/>
                  <c:y val="-5.2872052410771489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A6F-4F9C-9BE8-D46A7A83FE0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o-MD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'2023_rom'!$A$21:$A$24</c:f>
              <c:strCache>
                <c:ptCount val="4"/>
                <c:pt idx="0">
                  <c:v>1 LEU</c:v>
                </c:pt>
                <c:pt idx="1">
                  <c:v>2 LEI</c:v>
                </c:pt>
                <c:pt idx="2">
                  <c:v>5 LEI</c:v>
                </c:pt>
                <c:pt idx="3">
                  <c:v>10 LEI</c:v>
                </c:pt>
              </c:strCache>
            </c:strRef>
          </c:cat>
          <c:val>
            <c:numRef>
              <c:f>'2023_rom'!$B$21:$B$24</c:f>
              <c:numCache>
                <c:formatCode>#,##0.00</c:formatCode>
                <c:ptCount val="4"/>
                <c:pt idx="0">
                  <c:v>60.359400000000001</c:v>
                </c:pt>
                <c:pt idx="1">
                  <c:v>73.068700000000007</c:v>
                </c:pt>
                <c:pt idx="2">
                  <c:v>53.4208</c:v>
                </c:pt>
                <c:pt idx="3">
                  <c:v>59.399000000000001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A6F-4F9C-9BE8-D46A7A83FE00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34414786698777"/>
          <c:y val="0.55104924876516415"/>
          <c:w val="0.18258472348476446"/>
          <c:h val="0.3676648686630706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o-MD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o-MD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o-RO" sz="1000" b="1" i="0" kern="1200" spc="0" baseline="0">
                <a:solidFill>
                  <a:srgbClr val="404040"/>
                </a:solidFill>
                <a:effectLst/>
                <a:latin typeface="PermianSerifTypeface" panose="02000000000000000000" pitchFamily="50" charset="0"/>
              </a:rPr>
              <a:t>Graficul </a:t>
            </a:r>
            <a:r>
              <a:rPr lang="en-US" sz="1000" b="1" i="0" kern="1200" spc="0" baseline="0">
                <a:solidFill>
                  <a:srgbClr val="404040"/>
                </a:solidFill>
                <a:effectLst/>
                <a:latin typeface="PermianSerifTypeface" panose="02000000000000000000" pitchFamily="50" charset="0"/>
              </a:rPr>
              <a:t>nr. </a:t>
            </a:r>
            <a:r>
              <a:rPr lang="ru-RU" sz="1000" b="1" i="0" kern="1200" spc="0" baseline="0">
                <a:solidFill>
                  <a:srgbClr val="404040"/>
                </a:solidFill>
                <a:effectLst/>
                <a:latin typeface="PermianSerifTypeface" panose="02000000000000000000" pitchFamily="50" charset="0"/>
              </a:rPr>
              <a:t>2</a:t>
            </a:r>
            <a:r>
              <a:rPr lang="en-US" sz="1000" b="1" i="0" kern="1200" spc="0" baseline="0">
                <a:solidFill>
                  <a:srgbClr val="404040"/>
                </a:solidFill>
                <a:effectLst/>
                <a:latin typeface="PermianSerifTypeface" panose="02000000000000000000" pitchFamily="50" charset="0"/>
              </a:rPr>
              <a:t>b: Structura pe valori nominale ale bancnotelor în circulaţie la </a:t>
            </a:r>
            <a:r>
              <a:rPr lang="ro-RO" sz="1000" b="1" i="0" kern="1200" spc="0" baseline="0">
                <a:solidFill>
                  <a:srgbClr val="404040"/>
                </a:solidFill>
                <a:effectLst/>
                <a:latin typeface="PermianSerifTypeface" panose="02000000000000000000" pitchFamily="50" charset="0"/>
              </a:rPr>
              <a:t>finele anului 20</a:t>
            </a:r>
            <a:r>
              <a:rPr lang="en-US" sz="1000" b="1" i="0" kern="1200" spc="0" baseline="0">
                <a:solidFill>
                  <a:srgbClr val="404040"/>
                </a:solidFill>
                <a:effectLst/>
                <a:latin typeface="PermianSerifTypeface" panose="02000000000000000000" pitchFamily="50" charset="0"/>
              </a:rPr>
              <a:t>23                                                           </a:t>
            </a:r>
            <a:r>
              <a:rPr lang="en-US" sz="1000" b="0" i="1" kern="1200" spc="0" baseline="0">
                <a:solidFill>
                  <a:srgbClr val="404040"/>
                </a:solidFill>
                <a:effectLst/>
                <a:latin typeface="PermianSerifTypeface" panose="02000000000000000000" pitchFamily="50" charset="0"/>
              </a:rPr>
              <a:t>din punct de vedere </a:t>
            </a:r>
            <a:r>
              <a:rPr lang="ro-RO" sz="1000" b="0" i="1" kern="1200" spc="0" baseline="0">
                <a:solidFill>
                  <a:srgbClr val="404040"/>
                </a:solidFill>
                <a:effectLst/>
                <a:latin typeface="PermianSerifTypeface" panose="02000000000000000000" pitchFamily="50" charset="0"/>
              </a:rPr>
              <a:t>cantitativ</a:t>
            </a:r>
            <a:endParaRPr lang="en-US" sz="1000" b="0" i="1">
              <a:effectLst/>
            </a:endParaRPr>
          </a:p>
        </c:rich>
      </c:tx>
      <c:layout>
        <c:manualLayout>
          <c:xMode val="edge"/>
          <c:yMode val="edge"/>
          <c:x val="9.3549669927622689E-2"/>
          <c:y val="3.667322301939844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o-MD"/>
        </a:p>
      </c:txPr>
    </c:title>
    <c:autoTitleDeleted val="0"/>
    <c:view3D>
      <c:rotX val="30"/>
      <c:rotY val="70"/>
      <c:depthPercent val="100"/>
      <c:rAngAx val="0"/>
      <c:perspective val="2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A6B7-4BCB-9CDB-0DEDB13CD59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A6B7-4BCB-9CDB-0DEDB13CD59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A6B7-4BCB-9CDB-0DEDB13CD59B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A6B7-4BCB-9CDB-0DEDB13CD59B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A6B7-4BCB-9CDB-0DEDB13CD59B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A6B7-4BCB-9CDB-0DEDB13CD59B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A6B7-4BCB-9CDB-0DEDB13CD59B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A6B7-4BCB-9CDB-0DEDB13CD59B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1-A6B7-4BCB-9CDB-0DEDB13CD59B}"/>
              </c:ext>
            </c:extLst>
          </c:dPt>
          <c:dLbls>
            <c:dLbl>
              <c:idx val="0"/>
              <c:layout>
                <c:manualLayout>
                  <c:x val="5.8638124779856957E-2"/>
                  <c:y val="3.4754994818721248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6B7-4BCB-9CDB-0DEDB13CD59B}"/>
                </c:ext>
              </c:extLst>
            </c:dLbl>
            <c:dLbl>
              <c:idx val="1"/>
              <c:layout>
                <c:manualLayout>
                  <c:x val="7.1898285441592533E-2"/>
                  <c:y val="-9.1117902143135303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6B7-4BCB-9CDB-0DEDB13CD59B}"/>
                </c:ext>
              </c:extLst>
            </c:dLbl>
            <c:dLbl>
              <c:idx val="2"/>
              <c:layout>
                <c:manualLayout>
                  <c:x val="7.2049402915544652E-2"/>
                  <c:y val="1.6348667058287737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6B7-4BCB-9CDB-0DEDB13CD59B}"/>
                </c:ext>
              </c:extLst>
            </c:dLbl>
            <c:dLbl>
              <c:idx val="3"/>
              <c:layout>
                <c:manualLayout>
                  <c:x val="-7.0473009055686223E-2"/>
                  <c:y val="1.7889849973928406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6B7-4BCB-9CDB-0DEDB13CD59B}"/>
                </c:ext>
              </c:extLst>
            </c:dLbl>
            <c:dLbl>
              <c:idx val="4"/>
              <c:layout>
                <c:manualLayout>
                  <c:x val="-8.9446546454420489E-2"/>
                  <c:y val="3.5414205284244195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6B7-4BCB-9CDB-0DEDB13CD59B}"/>
                </c:ext>
              </c:extLst>
            </c:dLbl>
            <c:dLbl>
              <c:idx val="5"/>
              <c:layout>
                <c:manualLayout>
                  <c:x val="-4.694390473918033E-2"/>
                  <c:y val="-0.13353879688727249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6B7-4BCB-9CDB-0DEDB13CD59B}"/>
                </c:ext>
              </c:extLst>
            </c:dLbl>
            <c:dLbl>
              <c:idx val="6"/>
              <c:layout>
                <c:manualLayout>
                  <c:x val="-8.6055152196884477E-2"/>
                  <c:y val="-5.0464664998976942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A6B7-4BCB-9CDB-0DEDB13CD59B}"/>
                </c:ext>
              </c:extLst>
            </c:dLbl>
            <c:dLbl>
              <c:idx val="7"/>
              <c:layout>
                <c:manualLayout>
                  <c:x val="5.5317176262058045E-2"/>
                  <c:y val="-0.1206037509818028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A6B7-4BCB-9CDB-0DEDB13CD59B}"/>
                </c:ext>
              </c:extLst>
            </c:dLbl>
            <c:dLbl>
              <c:idx val="8"/>
              <c:layout>
                <c:manualLayout>
                  <c:x val="8.7376577927759033E-2"/>
                  <c:y val="-9.4408591682232507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A6B7-4BCB-9CDB-0DEDB13CD59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o-MD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'2023_rom'!$A$9:$A$17</c:f>
              <c:strCache>
                <c:ptCount val="9"/>
                <c:pt idx="0">
                  <c:v>1 LEU</c:v>
                </c:pt>
                <c:pt idx="1">
                  <c:v>5 LEI</c:v>
                </c:pt>
                <c:pt idx="2">
                  <c:v>10 LEI</c:v>
                </c:pt>
                <c:pt idx="3">
                  <c:v>20 LEI</c:v>
                </c:pt>
                <c:pt idx="4">
                  <c:v>50 LEI</c:v>
                </c:pt>
                <c:pt idx="5">
                  <c:v>100 LEI</c:v>
                </c:pt>
                <c:pt idx="6">
                  <c:v>200 LEI</c:v>
                </c:pt>
                <c:pt idx="7">
                  <c:v>500 LEI</c:v>
                </c:pt>
                <c:pt idx="8">
                  <c:v>1000 LEI</c:v>
                </c:pt>
              </c:strCache>
            </c:strRef>
          </c:cat>
          <c:val>
            <c:numRef>
              <c:f>'2023_rom'!$D$9:$D$17</c:f>
              <c:numCache>
                <c:formatCode>#,##0.00</c:formatCode>
                <c:ptCount val="9"/>
                <c:pt idx="0">
                  <c:v>78.573700000000002</c:v>
                </c:pt>
                <c:pt idx="1">
                  <c:v>13.031700000000001</c:v>
                </c:pt>
                <c:pt idx="2">
                  <c:v>16.456870000000002</c:v>
                </c:pt>
                <c:pt idx="3">
                  <c:v>13.06217</c:v>
                </c:pt>
                <c:pt idx="4">
                  <c:v>41.095799999999997</c:v>
                </c:pt>
                <c:pt idx="5">
                  <c:v>53.350183999999999</c:v>
                </c:pt>
                <c:pt idx="6">
                  <c:v>97.067389999999989</c:v>
                </c:pt>
                <c:pt idx="7">
                  <c:v>14.393597</c:v>
                </c:pt>
                <c:pt idx="8">
                  <c:v>7.1246930000000006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A6B7-4BCB-9CDB-0DEDB13CD59B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1556299212598427"/>
          <c:y val="0.22755996495611208"/>
          <c:w val="0.16777034120734907"/>
          <c:h val="0.730599898718564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o-MD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o-MD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o-RO" sz="1000" b="1" i="0" kern="1200" spc="0" baseline="0">
                <a:solidFill>
                  <a:srgbClr val="404040"/>
                </a:solidFill>
                <a:effectLst/>
                <a:latin typeface="PermianSerifTypeface" panose="02000000000000000000" pitchFamily="50" charset="0"/>
                <a:cs typeface="Times New Roman" panose="02020603050405020304" pitchFamily="18" charset="0"/>
              </a:rPr>
              <a:t>Graficul </a:t>
            </a:r>
            <a:r>
              <a:rPr lang="en-US" sz="1000" b="1" i="0" kern="1200" spc="0" baseline="0">
                <a:solidFill>
                  <a:srgbClr val="404040"/>
                </a:solidFill>
                <a:effectLst/>
                <a:latin typeface="PermianSerifTypeface" panose="02000000000000000000" pitchFamily="50" charset="0"/>
                <a:cs typeface="Times New Roman" panose="02020603050405020304" pitchFamily="18" charset="0"/>
              </a:rPr>
              <a:t>nr. </a:t>
            </a:r>
            <a:r>
              <a:rPr lang="ru-RU" sz="1000" b="1" i="0" kern="1200" spc="0" baseline="0">
                <a:solidFill>
                  <a:srgbClr val="404040"/>
                </a:solidFill>
                <a:effectLst/>
                <a:latin typeface="PermianSerifTypeface" panose="02000000000000000000" pitchFamily="50" charset="0"/>
                <a:cs typeface="Times New Roman" panose="02020603050405020304" pitchFamily="18" charset="0"/>
              </a:rPr>
              <a:t>4</a:t>
            </a:r>
            <a:r>
              <a:rPr lang="en-US" sz="1000" b="1" i="0" kern="1200" spc="0" baseline="0">
                <a:solidFill>
                  <a:srgbClr val="404040"/>
                </a:solidFill>
                <a:effectLst/>
                <a:latin typeface="PermianSerifTypeface" panose="02000000000000000000" pitchFamily="50" charset="0"/>
                <a:cs typeface="Times New Roman" panose="02020603050405020304" pitchFamily="18" charset="0"/>
              </a:rPr>
              <a:t>a:</a:t>
            </a:r>
            <a:r>
              <a:rPr lang="ro-RO" sz="1000" b="1" i="0" kern="1200" spc="0" baseline="0">
                <a:solidFill>
                  <a:srgbClr val="404040"/>
                </a:solidFill>
                <a:effectLst/>
                <a:latin typeface="PermianSerifTypeface" panose="02000000000000000000" pitchFamily="50" charset="0"/>
                <a:cs typeface="Times New Roman" panose="02020603050405020304" pitchFamily="18" charset="0"/>
              </a:rPr>
              <a:t> </a:t>
            </a:r>
            <a:r>
              <a:rPr lang="en-US" sz="1000" b="1" i="0" kern="1200" spc="0" baseline="0">
                <a:solidFill>
                  <a:srgbClr val="404040"/>
                </a:solidFill>
                <a:effectLst/>
                <a:latin typeface="PermianSerifTypeface" panose="02000000000000000000" pitchFamily="50" charset="0"/>
                <a:cs typeface="Times New Roman" panose="02020603050405020304" pitchFamily="18" charset="0"/>
              </a:rPr>
              <a:t>Structura pe valori nominale ale monedelor metalice BANI în circulaţie la </a:t>
            </a:r>
            <a:r>
              <a:rPr lang="ro-RO" sz="1000" b="1" i="0" kern="1200" spc="0" baseline="0">
                <a:solidFill>
                  <a:srgbClr val="404040"/>
                </a:solidFill>
                <a:effectLst/>
                <a:latin typeface="PermianSerifTypeface" panose="02000000000000000000" pitchFamily="50" charset="0"/>
                <a:cs typeface="Times New Roman" panose="02020603050405020304" pitchFamily="18" charset="0"/>
              </a:rPr>
              <a:t>finele </a:t>
            </a:r>
            <a:r>
              <a:rPr lang="en-US" sz="1000" b="1" i="0" kern="1200" spc="0" baseline="0">
                <a:solidFill>
                  <a:srgbClr val="404040"/>
                </a:solidFill>
                <a:effectLst/>
                <a:latin typeface="PermianSerifTypeface" panose="02000000000000000000" pitchFamily="50" charset="0"/>
                <a:cs typeface="Times New Roman" panose="02020603050405020304" pitchFamily="18" charset="0"/>
              </a:rPr>
              <a:t>           </a:t>
            </a:r>
            <a:r>
              <a:rPr lang="ro-RO" sz="1000" b="1" i="0" kern="1200" spc="0" baseline="0">
                <a:solidFill>
                  <a:srgbClr val="404040"/>
                </a:solidFill>
                <a:effectLst/>
                <a:latin typeface="PermianSerifTypeface" panose="02000000000000000000" pitchFamily="50" charset="0"/>
                <a:cs typeface="Times New Roman" panose="02020603050405020304" pitchFamily="18" charset="0"/>
              </a:rPr>
              <a:t>anului 20</a:t>
            </a:r>
            <a:r>
              <a:rPr lang="en-US" sz="1000" b="1" i="0" kern="1200" spc="0" baseline="0">
                <a:solidFill>
                  <a:srgbClr val="404040"/>
                </a:solidFill>
                <a:effectLst/>
                <a:latin typeface="PermianSerifTypeface" panose="02000000000000000000" pitchFamily="50" charset="0"/>
                <a:cs typeface="Times New Roman" panose="02020603050405020304" pitchFamily="18" charset="0"/>
              </a:rPr>
              <a:t>23  </a:t>
            </a:r>
            <a:r>
              <a:rPr lang="en-US" sz="1000" b="0" i="1" kern="1200" spc="0" baseline="0">
                <a:solidFill>
                  <a:srgbClr val="404040"/>
                </a:solidFill>
                <a:effectLst/>
                <a:latin typeface="PermianSerifTypeface" panose="02000000000000000000" pitchFamily="50" charset="0"/>
                <a:cs typeface="Times New Roman" panose="02020603050405020304" pitchFamily="18" charset="0"/>
              </a:rPr>
              <a:t>din punct de vedere </a:t>
            </a:r>
            <a:r>
              <a:rPr lang="ro-RO" sz="1000" b="0" i="1" kern="1200" spc="0" baseline="0">
                <a:solidFill>
                  <a:srgbClr val="404040"/>
                </a:solidFill>
                <a:effectLst/>
                <a:latin typeface="PermianSerifTypeface" panose="02000000000000000000" pitchFamily="50" charset="0"/>
                <a:cs typeface="Times New Roman" panose="02020603050405020304" pitchFamily="18" charset="0"/>
              </a:rPr>
              <a:t>valoric</a:t>
            </a:r>
            <a:endParaRPr lang="en-US" sz="1000" b="0">
              <a:effectLst/>
            </a:endParaRPr>
          </a:p>
        </c:rich>
      </c:tx>
      <c:layout>
        <c:manualLayout>
          <c:xMode val="edge"/>
          <c:yMode val="edge"/>
          <c:x val="0.13435723198413388"/>
          <c:y val="3.118895571124475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o-MD"/>
        </a:p>
      </c:txPr>
    </c:title>
    <c:autoTitleDeleted val="0"/>
    <c:view3D>
      <c:rotX val="30"/>
      <c:rotY val="150"/>
      <c:depthPercent val="100"/>
      <c:rAngAx val="0"/>
      <c:perspective val="2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4724428558104266"/>
          <c:y val="0.34151321635976611"/>
          <c:w val="0.63352058508671105"/>
          <c:h val="0.53356769380205427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F48D-4928-ADDA-D1A651A3223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F48D-4928-ADDA-D1A651A3223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F48D-4928-ADDA-D1A651A3223B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F48D-4928-ADDA-D1A651A3223B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F48D-4928-ADDA-D1A651A3223B}"/>
              </c:ext>
            </c:extLst>
          </c:dPt>
          <c:dLbls>
            <c:dLbl>
              <c:idx val="0"/>
              <c:layout>
                <c:manualLayout>
                  <c:x val="4.7937825488357247E-2"/>
                  <c:y val="5.4651042635418604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48D-4928-ADDA-D1A651A3223B}"/>
                </c:ext>
              </c:extLst>
            </c:dLbl>
            <c:dLbl>
              <c:idx val="1"/>
              <c:layout>
                <c:manualLayout>
                  <c:x val="-0.10162150799686878"/>
                  <c:y val="1.2379358092049517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48D-4928-ADDA-D1A651A3223B}"/>
                </c:ext>
              </c:extLst>
            </c:dLbl>
            <c:dLbl>
              <c:idx val="2"/>
              <c:layout>
                <c:manualLayout>
                  <c:x val="-9.8480485895562547E-2"/>
                  <c:y val="-9.8158596317193588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48D-4928-ADDA-D1A651A3223B}"/>
                </c:ext>
              </c:extLst>
            </c:dLbl>
            <c:dLbl>
              <c:idx val="3"/>
              <c:layout>
                <c:manualLayout>
                  <c:x val="-6.4089101270468962E-2"/>
                  <c:y val="-1.5548023074655776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48D-4928-ADDA-D1A651A3223B}"/>
                </c:ext>
              </c:extLst>
            </c:dLbl>
            <c:dLbl>
              <c:idx val="4"/>
              <c:layout>
                <c:manualLayout>
                  <c:x val="3.3719932567095323E-2"/>
                  <c:y val="-9.493293653253973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48D-4928-ADDA-D1A651A3223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o-MD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'2023_rom'!$A$26:$A$30</c:f>
              <c:strCache>
                <c:ptCount val="5"/>
                <c:pt idx="0">
                  <c:v>1 BAN</c:v>
                </c:pt>
                <c:pt idx="1">
                  <c:v>5 BANI</c:v>
                </c:pt>
                <c:pt idx="2">
                  <c:v>10 BANI</c:v>
                </c:pt>
                <c:pt idx="3">
                  <c:v>25 BANI</c:v>
                </c:pt>
                <c:pt idx="4">
                  <c:v>50 BANI</c:v>
                </c:pt>
              </c:strCache>
            </c:strRef>
          </c:cat>
          <c:val>
            <c:numRef>
              <c:f>'2023_rom'!$B$26:$B$30</c:f>
              <c:numCache>
                <c:formatCode>#,##0.00</c:formatCode>
                <c:ptCount val="5"/>
                <c:pt idx="0">
                  <c:v>0.71020000000000005</c:v>
                </c:pt>
                <c:pt idx="1">
                  <c:v>12.2867</c:v>
                </c:pt>
                <c:pt idx="2">
                  <c:v>29.665199999999999</c:v>
                </c:pt>
                <c:pt idx="3">
                  <c:v>75.447699999999998</c:v>
                </c:pt>
                <c:pt idx="4">
                  <c:v>22.661000000000001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F48D-4928-ADDA-D1A651A3223B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34414786698777"/>
          <c:y val="0.37782090230847126"/>
          <c:w val="0.18258472348476446"/>
          <c:h val="0.4831504329675326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o-MD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o-MD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o-RO" sz="1000" b="1" i="0" kern="1200" spc="0" baseline="0">
                <a:solidFill>
                  <a:srgbClr val="404040"/>
                </a:solidFill>
                <a:effectLst/>
                <a:latin typeface="PermianSerifTypeface" panose="02000000000000000000" pitchFamily="50" charset="0"/>
              </a:rPr>
              <a:t>Graficul </a:t>
            </a:r>
            <a:r>
              <a:rPr lang="en-US" sz="1000" b="1" i="0" kern="1200" spc="0" baseline="0">
                <a:solidFill>
                  <a:srgbClr val="404040"/>
                </a:solidFill>
                <a:effectLst/>
                <a:latin typeface="PermianSerifTypeface" panose="02000000000000000000" pitchFamily="50" charset="0"/>
              </a:rPr>
              <a:t>nr.</a:t>
            </a:r>
            <a:r>
              <a:rPr lang="ru-RU" sz="1000" b="1" i="0" kern="1200" spc="0" baseline="0">
                <a:solidFill>
                  <a:srgbClr val="404040"/>
                </a:solidFill>
                <a:effectLst/>
                <a:latin typeface="PermianSerifTypeface" panose="02000000000000000000" pitchFamily="50" charset="0"/>
              </a:rPr>
              <a:t> 3</a:t>
            </a:r>
            <a:r>
              <a:rPr lang="en-US" sz="1000" b="1" i="0" kern="1200" spc="0" baseline="0">
                <a:solidFill>
                  <a:srgbClr val="404040"/>
                </a:solidFill>
                <a:effectLst/>
                <a:latin typeface="PermianSerifTypeface" panose="02000000000000000000" pitchFamily="50" charset="0"/>
              </a:rPr>
              <a:t>b: Structura pe valori nominale ale monedelor metalice LEI în circulaţie la </a:t>
            </a:r>
            <a:r>
              <a:rPr lang="ro-RO" sz="1000" b="1" i="0" kern="1200" spc="0" baseline="0">
                <a:solidFill>
                  <a:srgbClr val="404040"/>
                </a:solidFill>
                <a:effectLst/>
                <a:latin typeface="PermianSerifTypeface" panose="02000000000000000000" pitchFamily="50" charset="0"/>
              </a:rPr>
              <a:t>finele </a:t>
            </a:r>
            <a:r>
              <a:rPr lang="en-US" sz="1000" b="1" i="0" kern="1200" spc="0" baseline="0">
                <a:solidFill>
                  <a:srgbClr val="404040"/>
                </a:solidFill>
                <a:effectLst/>
                <a:latin typeface="PermianSerifTypeface" panose="02000000000000000000" pitchFamily="50" charset="0"/>
              </a:rPr>
              <a:t>                 </a:t>
            </a:r>
            <a:r>
              <a:rPr lang="ro-RO" sz="1000" b="1" i="0" kern="1200" spc="0" baseline="0">
                <a:solidFill>
                  <a:srgbClr val="404040"/>
                </a:solidFill>
                <a:effectLst/>
                <a:latin typeface="PermianSerifTypeface" panose="02000000000000000000" pitchFamily="50" charset="0"/>
              </a:rPr>
              <a:t>anului 20</a:t>
            </a:r>
            <a:r>
              <a:rPr lang="en-US" sz="1000" b="1" i="0" kern="1200" spc="0" baseline="0">
                <a:solidFill>
                  <a:srgbClr val="404040"/>
                </a:solidFill>
                <a:effectLst/>
                <a:latin typeface="PermianSerifTypeface" panose="02000000000000000000" pitchFamily="50" charset="0"/>
              </a:rPr>
              <a:t>23 </a:t>
            </a:r>
            <a:r>
              <a:rPr lang="en-US" sz="1000" b="0" i="1" kern="1200" spc="0" baseline="0">
                <a:solidFill>
                  <a:srgbClr val="404040"/>
                </a:solidFill>
                <a:effectLst/>
                <a:latin typeface="PermianSerifTypeface" panose="02000000000000000000" pitchFamily="50" charset="0"/>
              </a:rPr>
              <a:t>din punct de vedere </a:t>
            </a:r>
            <a:r>
              <a:rPr lang="ro-RO" sz="1000" b="0" i="1" kern="1200" spc="0" baseline="0">
                <a:solidFill>
                  <a:srgbClr val="404040"/>
                </a:solidFill>
                <a:effectLst/>
                <a:latin typeface="PermianSerifTypeface" panose="02000000000000000000" pitchFamily="50" charset="0"/>
              </a:rPr>
              <a:t>cantitativ</a:t>
            </a:r>
            <a:endParaRPr lang="en-US" sz="1000" b="0" i="1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o-MD"/>
        </a:p>
      </c:txPr>
    </c:title>
    <c:autoTitleDeleted val="0"/>
    <c:view3D>
      <c:rotX val="30"/>
      <c:rotY val="1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0863142107236594"/>
          <c:y val="0.3509004534443953"/>
          <c:w val="0.65503948370090104"/>
          <c:h val="0.51292102015088414"/>
        </c:manualLayout>
      </c:layout>
      <c:pie3DChart>
        <c:varyColors val="1"/>
        <c:ser>
          <c:idx val="0"/>
          <c:order val="0"/>
          <c:dPt>
            <c:idx val="0"/>
            <c:bubble3D val="0"/>
            <c:explosion val="1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092B-4A2D-B338-3E2EA7E2F62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092B-4A2D-B338-3E2EA7E2F62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092B-4A2D-B338-3E2EA7E2F62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092B-4A2D-B338-3E2EA7E2F629}"/>
              </c:ext>
            </c:extLst>
          </c:dPt>
          <c:dLbls>
            <c:dLbl>
              <c:idx val="0"/>
              <c:layout>
                <c:manualLayout>
                  <c:x val="3.3436615877560652E-2"/>
                  <c:y val="0.1022434194459661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o-MD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2279942279942272E-2"/>
                      <c:h val="0.115180321701307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092B-4A2D-B338-3E2EA7E2F629}"/>
                </c:ext>
              </c:extLst>
            </c:dLbl>
            <c:dLbl>
              <c:idx val="1"/>
              <c:layout>
                <c:manualLayout>
                  <c:x val="-4.5940393814409564E-2"/>
                  <c:y val="0.13243983776327176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92B-4A2D-B338-3E2EA7E2F629}"/>
                </c:ext>
              </c:extLst>
            </c:dLbl>
            <c:dLbl>
              <c:idx val="2"/>
              <c:layout>
                <c:manualLayout>
                  <c:x val="-0.10548931383577052"/>
                  <c:y val="-2.7880312460810391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92B-4A2D-B338-3E2EA7E2F629}"/>
                </c:ext>
              </c:extLst>
            </c:dLbl>
            <c:dLbl>
              <c:idx val="3"/>
              <c:layout>
                <c:manualLayout>
                  <c:x val="0.12310802058833545"/>
                  <c:y val="-4.0708515118113353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92B-4A2D-B338-3E2EA7E2F62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o-MD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'2023_rom'!$A$21:$A$24</c:f>
              <c:strCache>
                <c:ptCount val="4"/>
                <c:pt idx="0">
                  <c:v>1 LEU</c:v>
                </c:pt>
                <c:pt idx="1">
                  <c:v>2 LEI</c:v>
                </c:pt>
                <c:pt idx="2">
                  <c:v>5 LEI</c:v>
                </c:pt>
                <c:pt idx="3">
                  <c:v>10 LEI</c:v>
                </c:pt>
              </c:strCache>
            </c:strRef>
          </c:cat>
          <c:val>
            <c:numRef>
              <c:f>'2023_rom'!$D$21:$D$24</c:f>
              <c:numCache>
                <c:formatCode>#,##0.00</c:formatCode>
                <c:ptCount val="4"/>
                <c:pt idx="0">
                  <c:v>60.359400000000001</c:v>
                </c:pt>
                <c:pt idx="1">
                  <c:v>36.534350000000003</c:v>
                </c:pt>
                <c:pt idx="2">
                  <c:v>10.68416</c:v>
                </c:pt>
                <c:pt idx="3">
                  <c:v>5.9398999999999997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92B-4A2D-B338-3E2EA7E2F629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2710706616218432"/>
          <c:y val="0.54714097368438408"/>
          <c:w val="0.15334037790730703"/>
          <c:h val="0.3691067079408872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o-MD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o-MD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o-RO" sz="1000" b="1" i="0" kern="1200" spc="0" baseline="0">
                <a:solidFill>
                  <a:srgbClr val="404040"/>
                </a:solidFill>
                <a:effectLst/>
                <a:latin typeface="PermianSerifTypeface" panose="02000000000000000000" pitchFamily="50" charset="0"/>
              </a:rPr>
              <a:t>Graficul </a:t>
            </a:r>
            <a:r>
              <a:rPr lang="en-US" sz="1000" b="1" i="0" kern="1200" spc="0" baseline="0">
                <a:solidFill>
                  <a:srgbClr val="404040"/>
                </a:solidFill>
                <a:effectLst/>
                <a:latin typeface="PermianSerifTypeface" panose="02000000000000000000" pitchFamily="50" charset="0"/>
              </a:rPr>
              <a:t>nr. </a:t>
            </a:r>
            <a:r>
              <a:rPr lang="ru-RU" sz="1000" b="1" i="0" kern="1200" spc="0" baseline="0">
                <a:solidFill>
                  <a:srgbClr val="404040"/>
                </a:solidFill>
                <a:effectLst/>
                <a:latin typeface="PermianSerifTypeface" panose="02000000000000000000" pitchFamily="50" charset="0"/>
              </a:rPr>
              <a:t>4</a:t>
            </a:r>
            <a:r>
              <a:rPr lang="en-US" sz="1000" b="1" i="0" kern="1200" spc="0" baseline="0">
                <a:solidFill>
                  <a:srgbClr val="404040"/>
                </a:solidFill>
                <a:effectLst/>
                <a:latin typeface="PermianSerifTypeface" panose="02000000000000000000" pitchFamily="50" charset="0"/>
              </a:rPr>
              <a:t>b: Structura pe valori nominale ale monedelor metalice BANI în circulaţie la </a:t>
            </a:r>
            <a:r>
              <a:rPr lang="ro-RO" sz="1000" b="1" i="0" kern="1200" spc="0" baseline="0">
                <a:solidFill>
                  <a:srgbClr val="404040"/>
                </a:solidFill>
                <a:effectLst/>
                <a:latin typeface="PermianSerifTypeface" panose="02000000000000000000" pitchFamily="50" charset="0"/>
              </a:rPr>
              <a:t>finele </a:t>
            </a:r>
            <a:r>
              <a:rPr lang="en-US" sz="1000" b="1" i="0" kern="1200" spc="0" baseline="0">
                <a:solidFill>
                  <a:srgbClr val="404040"/>
                </a:solidFill>
                <a:effectLst/>
                <a:latin typeface="PermianSerifTypeface" panose="02000000000000000000" pitchFamily="50" charset="0"/>
              </a:rPr>
              <a:t>             </a:t>
            </a:r>
            <a:r>
              <a:rPr lang="ro-RO" sz="1000" b="1" i="0" kern="1200" spc="0" baseline="0">
                <a:solidFill>
                  <a:srgbClr val="404040"/>
                </a:solidFill>
                <a:effectLst/>
                <a:latin typeface="PermianSerifTypeface" panose="02000000000000000000" pitchFamily="50" charset="0"/>
              </a:rPr>
              <a:t>anului 20</a:t>
            </a:r>
            <a:r>
              <a:rPr lang="en-US" sz="1000" b="1" i="0" kern="1200" spc="0" baseline="0">
                <a:solidFill>
                  <a:srgbClr val="404040"/>
                </a:solidFill>
                <a:effectLst/>
                <a:latin typeface="PermianSerifTypeface" panose="02000000000000000000" pitchFamily="50" charset="0"/>
              </a:rPr>
              <a:t>23  </a:t>
            </a:r>
            <a:r>
              <a:rPr lang="en-US" sz="1000" b="0" i="1" kern="1200" spc="0" baseline="0">
                <a:solidFill>
                  <a:srgbClr val="404040"/>
                </a:solidFill>
                <a:effectLst/>
                <a:latin typeface="PermianSerifTypeface" panose="02000000000000000000" pitchFamily="50" charset="0"/>
              </a:rPr>
              <a:t>din punct de vedere</a:t>
            </a:r>
            <a:r>
              <a:rPr lang="ro-RO" sz="1000" b="0" i="1" kern="1200" spc="0" baseline="0">
                <a:solidFill>
                  <a:srgbClr val="404040"/>
                </a:solidFill>
                <a:effectLst/>
                <a:latin typeface="PermianSerifTypeface" panose="02000000000000000000" pitchFamily="50" charset="0"/>
              </a:rPr>
              <a:t> cantitativ</a:t>
            </a:r>
            <a:endParaRPr lang="en-US" sz="1000" b="0" i="1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o-MD"/>
        </a:p>
      </c:txPr>
    </c:title>
    <c:autoTitleDeleted val="0"/>
    <c:view3D>
      <c:rotX val="30"/>
      <c:rotY val="13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1281067139334856"/>
          <c:y val="0.3509004534443953"/>
          <c:w val="0.63851382213586927"/>
          <c:h val="0.52339908387071221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AABC-4B20-B847-17AA8E9E0C0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AABC-4B20-B847-17AA8E9E0C0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AABC-4B20-B847-17AA8E9E0C0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AABC-4B20-B847-17AA8E9E0C02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AABC-4B20-B847-17AA8E9E0C02}"/>
              </c:ext>
            </c:extLst>
          </c:dPt>
          <c:dLbls>
            <c:dLbl>
              <c:idx val="0"/>
              <c:layout>
                <c:manualLayout>
                  <c:x val="5.1330174637261146E-2"/>
                  <c:y val="4.7670239658893651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ABC-4B20-B847-17AA8E9E0C02}"/>
                </c:ext>
              </c:extLst>
            </c:dLbl>
            <c:dLbl>
              <c:idx val="1"/>
              <c:layout>
                <c:manualLayout>
                  <c:x val="-9.8598129779232144E-2"/>
                  <c:y val="-1.8019381942748425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ABC-4B20-B847-17AA8E9E0C02}"/>
                </c:ext>
              </c:extLst>
            </c:dLbl>
            <c:dLbl>
              <c:idx val="2"/>
              <c:layout>
                <c:manualLayout>
                  <c:x val="-5.2919975912101895E-2"/>
                  <c:y val="-5.773083091870343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ABC-4B20-B847-17AA8E9E0C02}"/>
                </c:ext>
              </c:extLst>
            </c:dLbl>
            <c:dLbl>
              <c:idx val="3"/>
              <c:layout>
                <c:manualLayout>
                  <c:x val="8.6105145947665634E-2"/>
                  <c:y val="-8.4322836568607396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ABC-4B20-B847-17AA8E9E0C02}"/>
                </c:ext>
              </c:extLst>
            </c:dLbl>
            <c:dLbl>
              <c:idx val="4"/>
              <c:layout>
                <c:manualLayout>
                  <c:x val="3.5174239583688295E-2"/>
                  <c:y val="-3.9668134145617033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ABC-4B20-B847-17AA8E9E0C0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o-MD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'2023_rom'!$A$26:$A$30</c:f>
              <c:strCache>
                <c:ptCount val="5"/>
                <c:pt idx="0">
                  <c:v>1 BAN</c:v>
                </c:pt>
                <c:pt idx="1">
                  <c:v>5 BANI</c:v>
                </c:pt>
                <c:pt idx="2">
                  <c:v>10 BANI</c:v>
                </c:pt>
                <c:pt idx="3">
                  <c:v>25 BANI</c:v>
                </c:pt>
                <c:pt idx="4">
                  <c:v>50 BANI</c:v>
                </c:pt>
              </c:strCache>
            </c:strRef>
          </c:cat>
          <c:val>
            <c:numRef>
              <c:f>'2023_rom'!$D$26:$D$30</c:f>
              <c:numCache>
                <c:formatCode>#,##0.00</c:formatCode>
                <c:ptCount val="5"/>
                <c:pt idx="0">
                  <c:v>71.02000000000001</c:v>
                </c:pt>
                <c:pt idx="1">
                  <c:v>245.73399999999998</c:v>
                </c:pt>
                <c:pt idx="2">
                  <c:v>296.65199999999999</c:v>
                </c:pt>
                <c:pt idx="3">
                  <c:v>301.79079999999999</c:v>
                </c:pt>
                <c:pt idx="4">
                  <c:v>45.322000000000003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AABC-4B20-B847-17AA8E9E0C02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1556299212598427"/>
          <c:y val="0.36377485858739195"/>
          <c:w val="0.16777034120734907"/>
          <c:h val="0.4896044407189107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o-MD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o-MD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<Relationships xmlns="http://schemas.openxmlformats.org/package/2006/relationships"><Relationship Id="rId1" Target="../charts/chart1.xml" Type="http://schemas.openxmlformats.org/officeDocument/2006/relationships/chart"/></Relationships>
</file>

<file path=xl/drawings/_rels/drawing2.xml.rels><?xml version="1.0" encoding="UTF-8" standalone="no"?><Relationships xmlns="http://schemas.openxmlformats.org/package/2006/relationships"><Relationship Id="rId1" Target="../charts/chart2.xml" Type="http://schemas.openxmlformats.org/officeDocument/2006/relationships/chart"/></Relationships>
</file>

<file path=xl/drawings/_rels/drawing3.xml.rels><?xml version="1.0" encoding="UTF-8" standalone="no"?><Relationships xmlns="http://schemas.openxmlformats.org/package/2006/relationships"><Relationship Id="rId1" Target="../charts/chart3.xml" Type="http://schemas.openxmlformats.org/officeDocument/2006/relationships/chart"/></Relationships>
</file>

<file path=xl/drawings/_rels/drawing4.xml.rels><?xml version="1.0" encoding="UTF-8" standalone="no"?><Relationships xmlns="http://schemas.openxmlformats.org/package/2006/relationships"><Relationship Id="rId1" Target="../charts/chart4.xml" Type="http://schemas.openxmlformats.org/officeDocument/2006/relationships/chart"/><Relationship Id="rId2" Target="../charts/chart5.xml" Type="http://schemas.openxmlformats.org/officeDocument/2006/relationships/chart"/><Relationship Id="rId3" Target="../charts/chart6.xml" Type="http://schemas.openxmlformats.org/officeDocument/2006/relationships/chart"/><Relationship Id="rId4" Target="../charts/chart7.xml" Type="http://schemas.openxmlformats.org/officeDocument/2006/relationships/chart"/><Relationship Id="rId5" Target="../charts/chart8.xml" Type="http://schemas.openxmlformats.org/officeDocument/2006/relationships/chart"/><Relationship Id="rId6" Target="../charts/chart9.xml" Type="http://schemas.openxmlformats.org/officeDocument/2006/relationships/chart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5</xdr:row>
      <xdr:rowOff>0</xdr:rowOff>
    </xdr:from>
    <xdr:to>
      <xdr:col>11</xdr:col>
      <xdr:colOff>9525</xdr:colOff>
      <xdr:row>15</xdr:row>
      <xdr:rowOff>238125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E43B70C-25DB-462B-A37C-7724D996E0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695324</xdr:colOff>
      <xdr:row>5</xdr:row>
      <xdr:rowOff>9524</xdr:rowOff>
    </xdr:from>
    <xdr:to>
      <xdr:col>11</xdr:col>
      <xdr:colOff>9524</xdr:colOff>
      <xdr:row>15</xdr:row>
      <xdr:rowOff>247649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B7C7582-31AC-404C-9EC9-385EFF68C2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5</xdr:row>
      <xdr:rowOff>0</xdr:rowOff>
    </xdr:from>
    <xdr:to>
      <xdr:col>10</xdr:col>
      <xdr:colOff>1019175</xdr:colOff>
      <xdr:row>16</xdr:row>
      <xdr:rowOff>9525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722FE08-94FB-490B-BF0A-4403948907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38099</xdr:colOff>
      <xdr:row>0</xdr:row>
      <xdr:rowOff>142875</xdr:rowOff>
    </xdr:from>
    <xdr:to>
      <xdr:col>7</xdr:col>
      <xdr:colOff>114300</xdr:colOff>
      <xdr:row>15</xdr:row>
      <xdr:rowOff>157163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85725</xdr:colOff>
      <xdr:row>18</xdr:row>
      <xdr:rowOff>0</xdr:rowOff>
    </xdr:from>
    <xdr:to>
      <xdr:col>7</xdr:col>
      <xdr:colOff>128587</xdr:colOff>
      <xdr:row>32</xdr:row>
      <xdr:rowOff>152400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0</xdr:colOff>
      <xdr:row>1</xdr:row>
      <xdr:rowOff>0</xdr:rowOff>
    </xdr:from>
    <xdr:to>
      <xdr:col>17</xdr:col>
      <xdr:colOff>133350</xdr:colOff>
      <xdr:row>15</xdr:row>
      <xdr:rowOff>157162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66675</xdr:colOff>
      <xdr:row>35</xdr:row>
      <xdr:rowOff>0</xdr:rowOff>
    </xdr:from>
    <xdr:to>
      <xdr:col>7</xdr:col>
      <xdr:colOff>109537</xdr:colOff>
      <xdr:row>49</xdr:row>
      <xdr:rowOff>152400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0</xdr:colOff>
      <xdr:row>18</xdr:row>
      <xdr:rowOff>0</xdr:rowOff>
    </xdr:from>
    <xdr:to>
      <xdr:col>17</xdr:col>
      <xdr:colOff>133350</xdr:colOff>
      <xdr:row>32</xdr:row>
      <xdr:rowOff>157162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0</xdr:colOff>
      <xdr:row>35</xdr:row>
      <xdr:rowOff>0</xdr:rowOff>
    </xdr:from>
    <xdr:to>
      <xdr:col>17</xdr:col>
      <xdr:colOff>133350</xdr:colOff>
      <xdr:row>49</xdr:row>
      <xdr:rowOff>157162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externalLinks/_rels/externalLink1.xml.rels><?xml version="1.0" encoding="UTF-8" standalone="no"?><Relationships xmlns="http://schemas.openxmlformats.org/package/2006/relationships"><Relationship Id="rId1" Target="Volumul%20numerarului_circulatie_2019-2023_1.xlsx" TargetMode="External" Type="http://schemas.openxmlformats.org/officeDocument/2006/relationships/externalLinkPath"/><Relationship Id="rId2" Target="file:///X:/TEZA/SRACON/Pagina%20web/Date%20statistice%20Web/2023!/MN_circulatia_2023/Info_web/Volumul%20numerarului_circulatie_2019-2023_1.xlsx" TargetMode="External" Type="http://schemas.openxmlformats.org/officeDocument/2006/relationships/externalLinkPath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19-2023 ROM"/>
      <sheetName val="2019-2023 ENG"/>
      <sheetName val="2019-2023 RUS"/>
    </sheetNames>
    <sheetDataSet>
      <sheetData sheetId="0">
        <row r="14">
          <cell r="A14" t="str">
            <v>Bancnote</v>
          </cell>
          <cell r="F14">
            <v>334.15600000000001</v>
          </cell>
        </row>
        <row r="15">
          <cell r="A15" t="str">
            <v>Monede LEI</v>
          </cell>
          <cell r="F15">
            <v>113.51779999999999</v>
          </cell>
        </row>
        <row r="16">
          <cell r="A16" t="str">
            <v>Monede BANI</v>
          </cell>
          <cell r="F16">
            <v>960.51959999999997</v>
          </cell>
        </row>
        <row r="17">
          <cell r="A17" t="str">
            <v>Bancnote comemorative</v>
          </cell>
          <cell r="F17">
            <v>4.6899999999999997E-2</v>
          </cell>
        </row>
        <row r="18">
          <cell r="A18" t="str">
            <v>Monede jubiliare și comemorative</v>
          </cell>
          <cell r="F18">
            <v>0.1244</v>
          </cell>
        </row>
      </sheetData>
      <sheetData sheetId="1">
        <row r="14">
          <cell r="A14" t="str">
            <v>Banknotes</v>
          </cell>
        </row>
        <row r="15">
          <cell r="A15" t="str">
            <v>Coins LEI</v>
          </cell>
        </row>
        <row r="16">
          <cell r="A16" t="str">
            <v>Coins BANI</v>
          </cell>
        </row>
        <row r="17">
          <cell r="A17" t="str">
            <v>Commemorative banknotes</v>
          </cell>
        </row>
        <row r="18">
          <cell r="A18" t="str">
            <v>Commemorative and jubilee coins</v>
          </cell>
        </row>
      </sheetData>
      <sheetData sheetId="2">
        <row r="14">
          <cell r="A14" t="str">
            <v>Банкноты</v>
          </cell>
        </row>
        <row r="15">
          <cell r="A15" t="str">
            <v>Монеты ЛЕЙ</v>
          </cell>
        </row>
        <row r="16">
          <cell r="A16" t="str">
            <v>Монеты БАНЬ</v>
          </cell>
        </row>
        <row r="17">
          <cell r="A17" t="str">
            <v>Памятные банкноты</v>
          </cell>
        </row>
        <row r="18">
          <cell r="A18" t="str">
            <v>Памятные и юбилейные монеты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2.xml.rels><?xml version="1.0" encoding="UTF-8" standalone="no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_rels/sheet3.xml.rels><?xml version="1.0" encoding="UTF-8" standalone="no"?><Relationships xmlns="http://schemas.openxmlformats.org/package/2006/relationships"><Relationship Id="rId1" Target="../printerSettings/printerSettings3.bin" Type="http://schemas.openxmlformats.org/officeDocument/2006/relationships/printerSettings"/><Relationship Id="rId2" Target="../drawings/drawing3.xml" Type="http://schemas.openxmlformats.org/officeDocument/2006/relationships/drawing"/></Relationships>
</file>

<file path=xl/worksheets/_rels/sheet4.xml.rels><?xml version="1.0" encoding="UTF-8" standalone="no"?><Relationships xmlns="http://schemas.openxmlformats.org/package/2006/relationships"><Relationship Id="rId1" Target="../printerSettings/printerSettings4.bin" Type="http://schemas.openxmlformats.org/officeDocument/2006/relationships/printerSettings"/><Relationship Id="rId2" Target="../drawings/drawing4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4"/>
  <sheetViews>
    <sheetView tabSelected="1" zoomScaleNormal="100" workbookViewId="0">
      <selection activeCell="G9" sqref="G9"/>
    </sheetView>
  </sheetViews>
  <sheetFormatPr defaultRowHeight="15" x14ac:dyDescent="0.2"/>
  <cols>
    <col min="1" max="1" customWidth="true" style="2" width="15.5703125" collapsed="false"/>
    <col min="2" max="2" customWidth="true" style="2" width="24.7109375" collapsed="false"/>
    <col min="3" max="3" customWidth="true" style="2" width="8.7109375" collapsed="false"/>
    <col min="4" max="4" customWidth="true" style="2" width="24.7109375" collapsed="false"/>
    <col min="5" max="5" customWidth="true" style="2" width="8.7109375" collapsed="false"/>
    <col min="6" max="6" customWidth="true" style="2" width="24.7109375" collapsed="false"/>
    <col min="7" max="7" bestFit="true" customWidth="true" style="2" width="9.7109375" collapsed="false"/>
    <col min="8" max="8" bestFit="true" customWidth="true" width="19.5703125" collapsed="false"/>
    <col min="9" max="14" bestFit="true" customWidth="true" width="15.5703125" collapsed="false"/>
    <col min="15" max="15" bestFit="true" customWidth="true" width="19.5703125" collapsed="false"/>
    <col min="16" max="16" bestFit="true" customWidth="true" width="7.85546875" collapsed="false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s="7" customFormat="1" ht="20.100000000000001" customHeight="1" x14ac:dyDescent="0.2">
      <c r="A2" s="161" t="s">
        <v>35</v>
      </c>
      <c r="B2" s="162"/>
      <c r="C2" s="162"/>
      <c r="D2" s="162"/>
      <c r="E2" s="162"/>
      <c r="F2" s="162"/>
    </row>
    <row r="3" spans="1:7" s="7" customFormat="1" ht="20.100000000000001" customHeight="1" x14ac:dyDescent="0.2">
      <c r="A3" s="161" t="s">
        <v>32</v>
      </c>
      <c r="B3" s="162"/>
      <c r="C3" s="162"/>
      <c r="D3" s="162"/>
      <c r="E3" s="162"/>
      <c r="F3" s="162"/>
    </row>
    <row r="4" spans="1:7" s="7" customFormat="1" ht="20.100000000000001" customHeight="1" thickBot="1" x14ac:dyDescent="0.3">
      <c r="A4" s="8"/>
      <c r="B4" s="8"/>
      <c r="C4" s="9">
        <f>SUM(C9:C17)</f>
        <v>99.08030806119109</v>
      </c>
      <c r="D4" s="8"/>
      <c r="E4" s="8"/>
      <c r="F4" s="8"/>
      <c r="G4" s="6"/>
    </row>
    <row r="5" spans="1:7" s="7" customFormat="1" ht="21" customHeight="1" x14ac:dyDescent="0.25">
      <c r="A5" s="163" t="s">
        <v>5</v>
      </c>
      <c r="B5" s="166" t="s">
        <v>18</v>
      </c>
      <c r="C5" s="169" t="s">
        <v>6</v>
      </c>
      <c r="D5" s="166" t="s">
        <v>25</v>
      </c>
      <c r="E5" s="174" t="s">
        <v>6</v>
      </c>
      <c r="F5" s="163" t="s">
        <v>26</v>
      </c>
      <c r="G5" s="6"/>
    </row>
    <row r="6" spans="1:7" s="7" customFormat="1" ht="15.75" customHeight="1" x14ac:dyDescent="0.25">
      <c r="A6" s="164"/>
      <c r="B6" s="167"/>
      <c r="C6" s="170"/>
      <c r="D6" s="172"/>
      <c r="E6" s="175"/>
      <c r="F6" s="177"/>
      <c r="G6" s="6"/>
    </row>
    <row r="7" spans="1:7" s="7" customFormat="1" ht="14.25" customHeight="1" x14ac:dyDescent="0.25">
      <c r="A7" s="165"/>
      <c r="B7" s="168"/>
      <c r="C7" s="171"/>
      <c r="D7" s="173"/>
      <c r="E7" s="176"/>
      <c r="F7" s="178"/>
      <c r="G7" s="6"/>
    </row>
    <row r="8" spans="1:7" s="11" customFormat="1" ht="20.100000000000001" customHeight="1" x14ac:dyDescent="0.2">
      <c r="A8" s="158" t="s">
        <v>7</v>
      </c>
      <c r="B8" s="159"/>
      <c r="C8" s="159"/>
      <c r="D8" s="159"/>
      <c r="E8" s="159"/>
      <c r="F8" s="160"/>
      <c r="G8" s="10"/>
    </row>
    <row r="9" spans="1:7" s="7" customFormat="1" ht="20.100000000000001" customHeight="1" x14ac:dyDescent="0.2">
      <c r="A9" s="156" t="s">
        <v>38</v>
      </c>
      <c r="B9" s="39">
        <v>78.573700000000002</v>
      </c>
      <c r="C9" s="40">
        <f>B9*$C$18/$B$18</f>
        <v>0.18671862236215009</v>
      </c>
      <c r="D9" s="41">
        <f>B9/1</f>
        <v>78.573700000000002</v>
      </c>
      <c r="E9" s="42">
        <f>D9*$E$18/$D$18</f>
        <v>23.514069939000727</v>
      </c>
      <c r="F9" s="57">
        <f>D9/$G$9</f>
        <v>32.424430123216936</v>
      </c>
      <c r="G9" s="126">
        <v>2.4232870000000002</v>
      </c>
    </row>
    <row r="10" spans="1:7" s="7" customFormat="1" ht="20.100000000000001" customHeight="1" x14ac:dyDescent="0.25">
      <c r="A10" s="25" t="s">
        <v>39</v>
      </c>
      <c r="B10" s="44">
        <v>65.158500000000004</v>
      </c>
      <c r="C10" s="132">
        <f t="shared" ref="C10:C17" si="0">B10*$C$18/$B$18</f>
        <v>0.15483941007212534</v>
      </c>
      <c r="D10" s="54">
        <f>B10/5</f>
        <v>13.031700000000001</v>
      </c>
      <c r="E10" s="58">
        <f t="shared" ref="E10:E17" si="1">D10*$E$18/$D$18</f>
        <v>3.8998838698454548</v>
      </c>
      <c r="F10" s="144">
        <f t="shared" ref="F10:F17" si="2">D10/$G$9</f>
        <v>5.3776956670835929</v>
      </c>
      <c r="G10" s="6"/>
    </row>
    <row r="11" spans="1:7" s="7" customFormat="1" ht="20.100000000000001" customHeight="1" x14ac:dyDescent="0.25">
      <c r="A11" s="25" t="s">
        <v>40</v>
      </c>
      <c r="B11" s="44">
        <v>164.56870000000001</v>
      </c>
      <c r="C11" s="132">
        <f t="shared" si="0"/>
        <v>0.3910728519584793</v>
      </c>
      <c r="D11" s="54">
        <f>B11/10</f>
        <v>16.456870000000002</v>
      </c>
      <c r="E11" s="58">
        <f t="shared" si="1"/>
        <v>4.924904798387284</v>
      </c>
      <c r="F11" s="144">
        <f t="shared" si="2"/>
        <v>6.7911353463291801</v>
      </c>
      <c r="G11" s="6"/>
    </row>
    <row r="12" spans="1:7" s="7" customFormat="1" ht="20.100000000000001" customHeight="1" x14ac:dyDescent="0.25">
      <c r="A12" s="25" t="s">
        <v>41</v>
      </c>
      <c r="B12" s="44">
        <v>261.24340000000001</v>
      </c>
      <c r="C12" s="132">
        <f t="shared" si="0"/>
        <v>0.62080578805890674</v>
      </c>
      <c r="D12" s="54">
        <f>B12/20</f>
        <v>13.06217</v>
      </c>
      <c r="E12" s="58">
        <f t="shared" si="1"/>
        <v>3.9090023625604644</v>
      </c>
      <c r="F12" s="144">
        <f t="shared" si="2"/>
        <v>5.3902694975873677</v>
      </c>
      <c r="G12" s="6"/>
    </row>
    <row r="13" spans="1:7" s="7" customFormat="1" ht="20.100000000000001" customHeight="1" x14ac:dyDescent="0.25">
      <c r="A13" s="25" t="s">
        <v>42</v>
      </c>
      <c r="B13" s="44">
        <v>2054.79</v>
      </c>
      <c r="C13" s="132">
        <f t="shared" si="0"/>
        <v>4.8829004876125515</v>
      </c>
      <c r="D13" s="54">
        <f>B13/50</f>
        <v>41.095799999999997</v>
      </c>
      <c r="E13" s="58">
        <f t="shared" si="1"/>
        <v>12.298383751804815</v>
      </c>
      <c r="F13" s="144">
        <f>D13/$G$9</f>
        <v>16.958701136101499</v>
      </c>
      <c r="G13" s="6"/>
    </row>
    <row r="14" spans="1:7" s="7" customFormat="1" ht="20.100000000000001" customHeight="1" x14ac:dyDescent="0.25">
      <c r="A14" s="25" t="s">
        <v>43</v>
      </c>
      <c r="B14" s="44">
        <v>5335.0183999999999</v>
      </c>
      <c r="C14" s="132">
        <f t="shared" si="0"/>
        <v>12.677871678751567</v>
      </c>
      <c r="D14" s="54">
        <f>B14/100</f>
        <v>53.350183999999999</v>
      </c>
      <c r="E14" s="58">
        <f t="shared" si="1"/>
        <v>15.965647001917404</v>
      </c>
      <c r="F14" s="144">
        <f t="shared" si="2"/>
        <v>22.015627534006494</v>
      </c>
      <c r="G14" s="6"/>
    </row>
    <row r="15" spans="1:7" s="7" customFormat="1" ht="20.100000000000001" customHeight="1" x14ac:dyDescent="0.25">
      <c r="A15" s="25" t="s">
        <v>44</v>
      </c>
      <c r="B15" s="44">
        <v>19413.477999999999</v>
      </c>
      <c r="C15" s="132">
        <f t="shared" si="0"/>
        <v>46.13322100674791</v>
      </c>
      <c r="D15" s="54">
        <f>B15/200</f>
        <v>97.067389999999989</v>
      </c>
      <c r="E15" s="58">
        <f t="shared" si="1"/>
        <v>29.048516198884101</v>
      </c>
      <c r="F15" s="144">
        <f t="shared" si="2"/>
        <v>40.056084978791198</v>
      </c>
      <c r="G15" s="6"/>
    </row>
    <row r="16" spans="1:7" s="7" customFormat="1" ht="20.100000000000001" customHeight="1" x14ac:dyDescent="0.25">
      <c r="A16" s="25" t="s">
        <v>45</v>
      </c>
      <c r="B16" s="44">
        <v>7196.7984999999999</v>
      </c>
      <c r="C16" s="132">
        <f t="shared" si="0"/>
        <v>17.102113065033059</v>
      </c>
      <c r="D16" s="54">
        <f>B16/500</f>
        <v>14.393597</v>
      </c>
      <c r="E16" s="58">
        <f t="shared" si="1"/>
        <v>4.3074469769374621</v>
      </c>
      <c r="F16" s="144">
        <f t="shared" si="2"/>
        <v>5.9396996723871327</v>
      </c>
      <c r="G16" s="6"/>
    </row>
    <row r="17" spans="1:9" s="7" customFormat="1" ht="20.100000000000001" customHeight="1" x14ac:dyDescent="0.25">
      <c r="A17" s="28" t="s">
        <v>46</v>
      </c>
      <c r="B17" s="45">
        <v>7124.6930000000002</v>
      </c>
      <c r="C17" s="46">
        <f t="shared" si="0"/>
        <v>16.930765150594336</v>
      </c>
      <c r="D17" s="47">
        <f>B17/1000</f>
        <v>7.1246930000000006</v>
      </c>
      <c r="E17" s="48">
        <f t="shared" si="1"/>
        <v>2.1321451006622945</v>
      </c>
      <c r="F17" s="59">
        <f t="shared" si="2"/>
        <v>2.9400945905293101</v>
      </c>
      <c r="G17" s="6"/>
      <c r="I17" s="151"/>
    </row>
    <row r="18" spans="1:9" s="65" customFormat="1" ht="20.100000000000001" customHeight="1" x14ac:dyDescent="0.25">
      <c r="A18" s="157" t="s">
        <v>29</v>
      </c>
      <c r="B18" s="69">
        <f>SUM(B9:B17)</f>
        <v>41694.322199999995</v>
      </c>
      <c r="C18" s="70">
        <f>B18/($B$18+$B$25+$B$31)*100</f>
        <v>99.080308061191076</v>
      </c>
      <c r="D18" s="71">
        <f>SUM(D9:D17)</f>
        <v>334.15610399999997</v>
      </c>
      <c r="E18" s="72">
        <v>100</v>
      </c>
      <c r="F18" s="73">
        <f>SUM(F9:F17)</f>
        <v>137.89373854603269</v>
      </c>
      <c r="G18" s="64"/>
      <c r="I18" s="152"/>
    </row>
    <row r="19" spans="1:9" s="65" customFormat="1" ht="30.75" customHeight="1" x14ac:dyDescent="0.25">
      <c r="A19" s="74" t="s">
        <v>8</v>
      </c>
      <c r="B19" s="75">
        <v>9.3742000000000001</v>
      </c>
      <c r="C19" s="76"/>
      <c r="D19" s="77">
        <f>SUM(B19/200)</f>
        <v>4.6871000000000003E-2</v>
      </c>
      <c r="E19" s="78"/>
      <c r="F19" s="79"/>
      <c r="G19" s="64"/>
      <c r="I19" s="152"/>
    </row>
    <row r="20" spans="1:9" s="7" customFormat="1" ht="20.100000000000001" customHeight="1" x14ac:dyDescent="0.25">
      <c r="A20" s="158" t="s">
        <v>9</v>
      </c>
      <c r="B20" s="159"/>
      <c r="C20" s="159"/>
      <c r="D20" s="159"/>
      <c r="E20" s="159"/>
      <c r="F20" s="160"/>
      <c r="G20" s="6"/>
      <c r="I20" s="151"/>
    </row>
    <row r="21" spans="1:9" s="7" customFormat="1" ht="20.100000000000001" customHeight="1" x14ac:dyDescent="0.25">
      <c r="A21" s="33" t="s">
        <v>38</v>
      </c>
      <c r="B21" s="50">
        <v>60.359400000000001</v>
      </c>
      <c r="C21" s="51">
        <f>B21*$C$25/$B$25</f>
        <v>0.14343506815392379</v>
      </c>
      <c r="D21" s="47">
        <f>B21/1</f>
        <v>60.359400000000001</v>
      </c>
      <c r="E21" s="48">
        <f>D21*$E$25/$D$25</f>
        <v>53.171744592324323</v>
      </c>
      <c r="F21" s="138">
        <f>D21/$G$9</f>
        <v>24.908069081375832</v>
      </c>
      <c r="G21" s="6"/>
      <c r="I21" s="151"/>
    </row>
    <row r="22" spans="1:9" s="7" customFormat="1" ht="20.100000000000001" customHeight="1" x14ac:dyDescent="0.25">
      <c r="A22" s="35" t="s">
        <v>47</v>
      </c>
      <c r="B22" s="50">
        <v>73.068700000000007</v>
      </c>
      <c r="C22" s="135">
        <f t="shared" ref="C22:C24" si="3">B22*$C$25/$B$25</f>
        <v>0.17363681488581084</v>
      </c>
      <c r="D22" s="154">
        <f>B22/2</f>
        <v>36.534350000000003</v>
      </c>
      <c r="E22" s="58">
        <f t="shared" ref="E22:E24" si="4">D22*$E$25/$D$25</f>
        <v>32.183804462048734</v>
      </c>
      <c r="F22" s="140">
        <f t="shared" ref="F22:F24" si="5">D22/$G$9</f>
        <v>15.076361157386641</v>
      </c>
      <c r="G22" s="6"/>
      <c r="I22" s="151"/>
    </row>
    <row r="23" spans="1:9" s="7" customFormat="1" ht="20.100000000000001" customHeight="1" x14ac:dyDescent="0.25">
      <c r="A23" s="35" t="s">
        <v>39</v>
      </c>
      <c r="B23" s="50">
        <v>53.4208</v>
      </c>
      <c r="C23" s="135">
        <f t="shared" si="3"/>
        <v>0.12694652512843288</v>
      </c>
      <c r="D23" s="54">
        <f>B23/5</f>
        <v>10.68416</v>
      </c>
      <c r="E23" s="58">
        <f t="shared" si="4"/>
        <v>9.411879950820051</v>
      </c>
      <c r="F23" s="140">
        <f t="shared" si="5"/>
        <v>4.4089536237350337</v>
      </c>
      <c r="G23" s="6"/>
      <c r="I23" s="151"/>
    </row>
    <row r="24" spans="1:9" s="7" customFormat="1" ht="20.100000000000001" customHeight="1" x14ac:dyDescent="0.25">
      <c r="A24" s="37" t="s">
        <v>40</v>
      </c>
      <c r="B24" s="50">
        <v>59.399000000000001</v>
      </c>
      <c r="C24" s="62">
        <f t="shared" si="3"/>
        <v>0.14115282148720695</v>
      </c>
      <c r="D24" s="47">
        <f>B24/10</f>
        <v>5.9398999999999997</v>
      </c>
      <c r="E24" s="48">
        <f t="shared" si="4"/>
        <v>5.2325709948068937</v>
      </c>
      <c r="F24" s="139">
        <f t="shared" si="5"/>
        <v>2.4511747886238813</v>
      </c>
      <c r="G24" s="6"/>
      <c r="I24" s="151"/>
    </row>
    <row r="25" spans="1:9" s="65" customFormat="1" ht="20.100000000000001" customHeight="1" x14ac:dyDescent="0.25">
      <c r="A25" s="68" t="s">
        <v>29</v>
      </c>
      <c r="B25" s="69">
        <f>SUM(B21:B24)</f>
        <v>246.24790000000002</v>
      </c>
      <c r="C25" s="70">
        <f>B25/($B$18+$B$25+$B$31)*100</f>
        <v>0.58517122965537449</v>
      </c>
      <c r="D25" s="71">
        <f>SUM(D21:D24)</f>
        <v>113.51781000000001</v>
      </c>
      <c r="E25" s="72">
        <v>100</v>
      </c>
      <c r="F25" s="73">
        <f>SUM(F21:F24)</f>
        <v>46.844558651121382</v>
      </c>
      <c r="G25" s="64"/>
      <c r="I25" s="152"/>
    </row>
    <row r="26" spans="1:9" s="7" customFormat="1" ht="20.100000000000001" customHeight="1" x14ac:dyDescent="0.25">
      <c r="A26" s="49" t="s">
        <v>48</v>
      </c>
      <c r="B26" s="50">
        <v>0.71020000000000005</v>
      </c>
      <c r="C26" s="60">
        <f>B26*$C$31/$B$31</f>
        <v>1.6876838637050182E-3</v>
      </c>
      <c r="D26" s="47">
        <f>B26/0.01</f>
        <v>71.02000000000001</v>
      </c>
      <c r="E26" s="48">
        <f>D26*$E$31/$D$31</f>
        <v>7.3939208685972639</v>
      </c>
      <c r="F26" s="138">
        <f>D26/$G$9</f>
        <v>29.307300373418421</v>
      </c>
      <c r="G26" s="6"/>
      <c r="I26" s="151"/>
    </row>
    <row r="27" spans="1:9" s="7" customFormat="1" ht="20.100000000000001" customHeight="1" x14ac:dyDescent="0.25">
      <c r="A27" s="53" t="s">
        <v>49</v>
      </c>
      <c r="B27" s="50">
        <v>12.2867</v>
      </c>
      <c r="C27" s="135">
        <f t="shared" ref="C27:C30" si="6">B27*$C$31/$B$31</f>
        <v>2.919750116612848E-2</v>
      </c>
      <c r="D27" s="54">
        <f>B27/0.05</f>
        <v>245.73399999999998</v>
      </c>
      <c r="E27" s="58">
        <f t="shared" ref="E27:E30" si="7">D27*$E$31/$D$31</f>
        <v>25.583465935284138</v>
      </c>
      <c r="F27" s="140">
        <f t="shared" ref="F27:F30" si="8">D27/$G$9</f>
        <v>101.40524007267813</v>
      </c>
      <c r="G27" s="6"/>
      <c r="I27" s="151"/>
    </row>
    <row r="28" spans="1:9" s="7" customFormat="1" ht="20.100000000000001" customHeight="1" x14ac:dyDescent="0.25">
      <c r="A28" s="53" t="s">
        <v>50</v>
      </c>
      <c r="B28" s="50">
        <v>29.665199999999999</v>
      </c>
      <c r="C28" s="135">
        <f t="shared" si="6"/>
        <v>7.0494901934077869E-2</v>
      </c>
      <c r="D28" s="54">
        <f>B28/0.1</f>
        <v>296.65199999999999</v>
      </c>
      <c r="E28" s="58">
        <f t="shared" si="7"/>
        <v>30.88455946932012</v>
      </c>
      <c r="F28" s="140">
        <f t="shared" si="8"/>
        <v>122.41719614721656</v>
      </c>
      <c r="G28" s="6"/>
      <c r="I28" s="151"/>
    </row>
    <row r="29" spans="1:9" s="7" customFormat="1" ht="20.100000000000001" customHeight="1" x14ac:dyDescent="0.25">
      <c r="A29" s="53" t="s">
        <v>51</v>
      </c>
      <c r="B29" s="50">
        <v>75.447699999999998</v>
      </c>
      <c r="C29" s="135">
        <f t="shared" si="6"/>
        <v>0.17929015184970021</v>
      </c>
      <c r="D29" s="54">
        <f>B29/0.25</f>
        <v>301.79079999999999</v>
      </c>
      <c r="E29" s="58">
        <f t="shared" si="7"/>
        <v>31.419562011696179</v>
      </c>
      <c r="F29" s="140">
        <f t="shared" si="8"/>
        <v>124.53778689853904</v>
      </c>
      <c r="G29" s="6"/>
      <c r="H29" s="148"/>
      <c r="I29" s="151"/>
    </row>
    <row r="30" spans="1:9" s="7" customFormat="1" ht="20.100000000000001" customHeight="1" x14ac:dyDescent="0.25">
      <c r="A30" s="61" t="s">
        <v>52</v>
      </c>
      <c r="B30" s="56">
        <v>22.661000000000001</v>
      </c>
      <c r="C30" s="62">
        <f t="shared" si="6"/>
        <v>5.3850470339931594E-2</v>
      </c>
      <c r="D30" s="47">
        <f>B30/0.5</f>
        <v>45.322000000000003</v>
      </c>
      <c r="E30" s="48">
        <f t="shared" si="7"/>
        <v>4.7184917151022976</v>
      </c>
      <c r="F30" s="139">
        <f t="shared" si="8"/>
        <v>18.702695966264002</v>
      </c>
      <c r="G30" s="6"/>
      <c r="H30" s="148"/>
      <c r="I30" s="151"/>
    </row>
    <row r="31" spans="1:9" s="67" customFormat="1" ht="20.100000000000001" customHeight="1" x14ac:dyDescent="0.25">
      <c r="A31" s="80" t="s">
        <v>29</v>
      </c>
      <c r="B31" s="81">
        <f>SUM(B26:B30)</f>
        <v>140.77080000000001</v>
      </c>
      <c r="C31" s="70">
        <f>B31/($B$18+$B$25+$B$31)*100</f>
        <v>0.33452070915354321</v>
      </c>
      <c r="D31" s="71">
        <f>SUM(D26:D30)</f>
        <v>960.51879999999994</v>
      </c>
      <c r="E31" s="72">
        <v>100</v>
      </c>
      <c r="F31" s="83">
        <f>SUM(F26:F30)</f>
        <v>396.37021945811614</v>
      </c>
      <c r="G31" s="66"/>
      <c r="I31" s="153"/>
    </row>
    <row r="32" spans="1:9" s="67" customFormat="1" ht="30" customHeight="1" x14ac:dyDescent="0.25">
      <c r="A32" s="84" t="s">
        <v>17</v>
      </c>
      <c r="B32" s="85">
        <v>7.8144999999999998</v>
      </c>
      <c r="C32" s="86"/>
      <c r="D32" s="87">
        <v>0.1244</v>
      </c>
      <c r="E32" s="88"/>
      <c r="F32" s="89"/>
      <c r="G32" s="66"/>
      <c r="I32" s="153"/>
    </row>
    <row r="33" spans="1:9" s="65" customFormat="1" ht="21" customHeight="1" thickBot="1" x14ac:dyDescent="0.3">
      <c r="A33" s="90" t="s">
        <v>30</v>
      </c>
      <c r="B33" s="121">
        <f>B18+B19+B25+B31+B32</f>
        <v>42098.529599999994</v>
      </c>
      <c r="C33" s="122">
        <v>100</v>
      </c>
      <c r="D33" s="121"/>
      <c r="E33" s="123"/>
      <c r="F33" s="145"/>
      <c r="G33" s="64"/>
      <c r="I33" s="149"/>
    </row>
    <row r="34" spans="1:9" x14ac:dyDescent="0.2">
      <c r="I34" s="150"/>
    </row>
  </sheetData>
  <mergeCells count="10">
    <mergeCell ref="A8:F8"/>
    <mergeCell ref="A20:F20"/>
    <mergeCell ref="A2:F2"/>
    <mergeCell ref="A3:F3"/>
    <mergeCell ref="A5:A7"/>
    <mergeCell ref="B5:B7"/>
    <mergeCell ref="C5:C7"/>
    <mergeCell ref="D5:D7"/>
    <mergeCell ref="E5:E7"/>
    <mergeCell ref="F5:F7"/>
  </mergeCells>
  <printOptions horizontalCentered="1"/>
  <pageMargins left="0.59055118110236227" right="0.19685039370078741" top="0.78740157480314965" bottom="0.39370078740157483" header="0.31496062992125984" footer="0.31496062992125984"/>
  <pageSetup paperSize="9" scale="85" orientation="portrait" r:id="rId1"/>
  <headerFooter differentOddEven="1">
    <oddHeader xml:space="preserve">&amp;R </oddHeader>
    <oddFooter xml:space="preserve">&amp;C _x000D_
 </oddFooter>
    <evenHeader xml:space="preserve">&amp;R </evenHeader>
    <evenFooter xml:space="preserve">&amp;C _x000D_
 </even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3"/>
  <sheetViews>
    <sheetView topLeftCell="A22" zoomScaleNormal="100" workbookViewId="0">
      <selection activeCell="G9" sqref="G9"/>
    </sheetView>
  </sheetViews>
  <sheetFormatPr defaultRowHeight="15" x14ac:dyDescent="0.2"/>
  <cols>
    <col min="1" max="1" customWidth="true" style="2" width="15.7109375" collapsed="false"/>
    <col min="2" max="2" customWidth="true" style="2" width="24.7109375" collapsed="false"/>
    <col min="3" max="3" customWidth="true" style="2" width="8.7109375" collapsed="false"/>
    <col min="4" max="4" customWidth="true" style="2" width="24.7109375" collapsed="false"/>
    <col min="5" max="5" customWidth="true" style="2" width="8.7109375" collapsed="false"/>
    <col min="6" max="6" customWidth="true" style="2" width="24.7109375" collapsed="false"/>
    <col min="7" max="7" customWidth="true" style="2" width="10.42578125" collapsed="false"/>
    <col min="8" max="8" bestFit="true" customWidth="true" width="19.5703125" collapsed="false"/>
    <col min="9" max="14" bestFit="true" customWidth="true" width="15.5703125" collapsed="false"/>
    <col min="15" max="15" bestFit="true" customWidth="true" width="19.5703125" collapsed="false"/>
    <col min="16" max="16" bestFit="true" customWidth="true" width="7.85546875" collapsed="false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s="7" customFormat="1" ht="20.100000000000001" customHeight="1" x14ac:dyDescent="0.25">
      <c r="A2" s="184" t="s">
        <v>36</v>
      </c>
      <c r="B2" s="185"/>
      <c r="C2" s="185"/>
      <c r="D2" s="185"/>
      <c r="E2" s="185"/>
      <c r="F2" s="185"/>
      <c r="G2" s="6"/>
    </row>
    <row r="3" spans="1:7" s="7" customFormat="1" ht="20.100000000000001" customHeight="1" x14ac:dyDescent="0.25">
      <c r="A3" s="184" t="s">
        <v>33</v>
      </c>
      <c r="B3" s="185"/>
      <c r="C3" s="185"/>
      <c r="D3" s="185"/>
      <c r="E3" s="185"/>
      <c r="F3" s="185"/>
      <c r="G3" s="6"/>
    </row>
    <row r="4" spans="1:7" s="7" customFormat="1" ht="20.100000000000001" customHeight="1" thickBot="1" x14ac:dyDescent="0.3">
      <c r="A4" s="12"/>
      <c r="B4" s="13"/>
      <c r="C4" s="13"/>
      <c r="D4" s="13"/>
      <c r="E4" s="13"/>
      <c r="F4" s="13"/>
      <c r="G4" s="6"/>
    </row>
    <row r="5" spans="1:7" s="7" customFormat="1" ht="16.5" customHeight="1" x14ac:dyDescent="0.25">
      <c r="A5" s="186" t="s">
        <v>0</v>
      </c>
      <c r="B5" s="189" t="s">
        <v>21</v>
      </c>
      <c r="C5" s="192" t="s">
        <v>1</v>
      </c>
      <c r="D5" s="189" t="s">
        <v>24</v>
      </c>
      <c r="E5" s="195" t="s">
        <v>2</v>
      </c>
      <c r="F5" s="200" t="s">
        <v>28</v>
      </c>
      <c r="G5" s="6"/>
    </row>
    <row r="6" spans="1:7" s="7" customFormat="1" ht="15.75" customHeight="1" x14ac:dyDescent="0.25">
      <c r="A6" s="187"/>
      <c r="B6" s="190"/>
      <c r="C6" s="193"/>
      <c r="D6" s="198"/>
      <c r="E6" s="196"/>
      <c r="F6" s="201"/>
      <c r="G6" s="6"/>
    </row>
    <row r="7" spans="1:7" s="7" customFormat="1" ht="14.25" customHeight="1" x14ac:dyDescent="0.25">
      <c r="A7" s="188"/>
      <c r="B7" s="191"/>
      <c r="C7" s="194"/>
      <c r="D7" s="199"/>
      <c r="E7" s="197"/>
      <c r="F7" s="202"/>
      <c r="G7" s="6"/>
    </row>
    <row r="8" spans="1:7" s="11" customFormat="1" ht="20.100000000000001" customHeight="1" x14ac:dyDescent="0.2">
      <c r="A8" s="179" t="s">
        <v>3</v>
      </c>
      <c r="B8" s="180"/>
      <c r="C8" s="180"/>
      <c r="D8" s="180"/>
      <c r="E8" s="180"/>
      <c r="F8" s="181"/>
      <c r="G8" s="10"/>
    </row>
    <row r="9" spans="1:7" s="7" customFormat="1" ht="20.100000000000001" customHeight="1" x14ac:dyDescent="0.2">
      <c r="A9" s="156" t="s">
        <v>38</v>
      </c>
      <c r="B9" s="39">
        <v>78.573700000000002</v>
      </c>
      <c r="C9" s="40">
        <f>B9*$C$18/$B$18</f>
        <v>0.18671862236215009</v>
      </c>
      <c r="D9" s="41">
        <f>B9/1</f>
        <v>78.573700000000002</v>
      </c>
      <c r="E9" s="42">
        <f>D9*$E$18/$D$18</f>
        <v>23.514069939000727</v>
      </c>
      <c r="F9" s="43">
        <f>D9/$G$9</f>
        <v>32.424430123216936</v>
      </c>
      <c r="G9" s="126">
        <v>2.4232870000000002</v>
      </c>
    </row>
    <row r="10" spans="1:7" s="7" customFormat="1" ht="20.100000000000001" customHeight="1" x14ac:dyDescent="0.25">
      <c r="A10" s="25" t="s">
        <v>39</v>
      </c>
      <c r="B10" s="44">
        <v>65.158500000000004</v>
      </c>
      <c r="C10" s="132">
        <f t="shared" ref="C10:C17" si="0">B10*$C$18/$B$18</f>
        <v>0.15483941007212534</v>
      </c>
      <c r="D10" s="54">
        <f>B10/5</f>
        <v>13.031700000000001</v>
      </c>
      <c r="E10" s="58">
        <f t="shared" ref="E10:E17" si="1">D10*$E$18/$D$18</f>
        <v>3.8998838698454548</v>
      </c>
      <c r="F10" s="134">
        <f t="shared" ref="F10:F17" si="2">D10/$G$9</f>
        <v>5.3776956670835929</v>
      </c>
      <c r="G10" s="6"/>
    </row>
    <row r="11" spans="1:7" s="7" customFormat="1" ht="20.100000000000001" customHeight="1" x14ac:dyDescent="0.25">
      <c r="A11" s="25" t="s">
        <v>40</v>
      </c>
      <c r="B11" s="44">
        <v>164.56870000000001</v>
      </c>
      <c r="C11" s="132">
        <f t="shared" si="0"/>
        <v>0.3910728519584793</v>
      </c>
      <c r="D11" s="54">
        <f>B11/10</f>
        <v>16.456870000000002</v>
      </c>
      <c r="E11" s="58">
        <f t="shared" si="1"/>
        <v>4.924904798387284</v>
      </c>
      <c r="F11" s="134">
        <f t="shared" si="2"/>
        <v>6.7911353463291801</v>
      </c>
      <c r="G11" s="6"/>
    </row>
    <row r="12" spans="1:7" s="7" customFormat="1" ht="20.100000000000001" customHeight="1" x14ac:dyDescent="0.25">
      <c r="A12" s="25" t="s">
        <v>41</v>
      </c>
      <c r="B12" s="44">
        <v>261.24340000000001</v>
      </c>
      <c r="C12" s="132">
        <f t="shared" si="0"/>
        <v>0.62080578805890674</v>
      </c>
      <c r="D12" s="54">
        <f>B12/20</f>
        <v>13.06217</v>
      </c>
      <c r="E12" s="58">
        <f t="shared" si="1"/>
        <v>3.9090023625604644</v>
      </c>
      <c r="F12" s="134">
        <f t="shared" si="2"/>
        <v>5.3902694975873677</v>
      </c>
      <c r="G12" s="6"/>
    </row>
    <row r="13" spans="1:7" s="7" customFormat="1" ht="20.100000000000001" customHeight="1" x14ac:dyDescent="0.25">
      <c r="A13" s="25" t="s">
        <v>42</v>
      </c>
      <c r="B13" s="44">
        <v>2054.79</v>
      </c>
      <c r="C13" s="132">
        <f t="shared" si="0"/>
        <v>4.8829004876125515</v>
      </c>
      <c r="D13" s="54">
        <f>B13/50</f>
        <v>41.095799999999997</v>
      </c>
      <c r="E13" s="58">
        <f t="shared" si="1"/>
        <v>12.298383751804815</v>
      </c>
      <c r="F13" s="134">
        <f t="shared" si="2"/>
        <v>16.958701136101499</v>
      </c>
      <c r="G13" s="6"/>
    </row>
    <row r="14" spans="1:7" s="7" customFormat="1" ht="20.100000000000001" customHeight="1" x14ac:dyDescent="0.25">
      <c r="A14" s="25" t="s">
        <v>43</v>
      </c>
      <c r="B14" s="44">
        <v>5335.0183999999999</v>
      </c>
      <c r="C14" s="132">
        <f t="shared" si="0"/>
        <v>12.677871678751567</v>
      </c>
      <c r="D14" s="54">
        <f>B14/100</f>
        <v>53.350183999999999</v>
      </c>
      <c r="E14" s="58">
        <f t="shared" si="1"/>
        <v>15.965647001917404</v>
      </c>
      <c r="F14" s="134">
        <f t="shared" si="2"/>
        <v>22.015627534006494</v>
      </c>
      <c r="G14" s="6"/>
    </row>
    <row r="15" spans="1:7" s="7" customFormat="1" ht="20.100000000000001" customHeight="1" x14ac:dyDescent="0.25">
      <c r="A15" s="25" t="s">
        <v>44</v>
      </c>
      <c r="B15" s="44">
        <v>19413.477999999999</v>
      </c>
      <c r="C15" s="132">
        <f t="shared" si="0"/>
        <v>46.13322100674791</v>
      </c>
      <c r="D15" s="54">
        <f>B15/200</f>
        <v>97.067389999999989</v>
      </c>
      <c r="E15" s="58">
        <f t="shared" si="1"/>
        <v>29.048516198884101</v>
      </c>
      <c r="F15" s="134">
        <f t="shared" si="2"/>
        <v>40.056084978791198</v>
      </c>
      <c r="G15" s="6"/>
    </row>
    <row r="16" spans="1:7" s="7" customFormat="1" ht="20.100000000000001" customHeight="1" x14ac:dyDescent="0.25">
      <c r="A16" s="25" t="s">
        <v>45</v>
      </c>
      <c r="B16" s="44">
        <v>7196.7984999999999</v>
      </c>
      <c r="C16" s="132">
        <f t="shared" si="0"/>
        <v>17.102113065033059</v>
      </c>
      <c r="D16" s="54">
        <f>B16/500</f>
        <v>14.393597</v>
      </c>
      <c r="E16" s="58">
        <f t="shared" si="1"/>
        <v>4.3074469769374621</v>
      </c>
      <c r="F16" s="134">
        <f t="shared" si="2"/>
        <v>5.9396996723871327</v>
      </c>
      <c r="G16" s="6"/>
    </row>
    <row r="17" spans="1:7" s="7" customFormat="1" ht="20.100000000000001" customHeight="1" x14ac:dyDescent="0.25">
      <c r="A17" s="28" t="s">
        <v>46</v>
      </c>
      <c r="B17" s="45">
        <v>7124.6930000000002</v>
      </c>
      <c r="C17" s="46">
        <f t="shared" si="0"/>
        <v>16.930765150594336</v>
      </c>
      <c r="D17" s="47">
        <f>B17/1000</f>
        <v>7.1246930000000006</v>
      </c>
      <c r="E17" s="48">
        <f t="shared" si="1"/>
        <v>2.1321451006622945</v>
      </c>
      <c r="F17" s="133">
        <f t="shared" si="2"/>
        <v>2.9400945905293101</v>
      </c>
      <c r="G17" s="6"/>
    </row>
    <row r="18" spans="1:7" s="65" customFormat="1" ht="20.100000000000001" customHeight="1" x14ac:dyDescent="0.25">
      <c r="A18" s="91" t="s">
        <v>29</v>
      </c>
      <c r="B18" s="69">
        <f>SUM(B9:B17)</f>
        <v>41694.322199999995</v>
      </c>
      <c r="C18" s="70">
        <f>B18/($B$18+$B$25+$B$31)*100</f>
        <v>99.080308061191076</v>
      </c>
      <c r="D18" s="71">
        <f>SUM(D9:D17)</f>
        <v>334.15610399999997</v>
      </c>
      <c r="E18" s="72">
        <v>100</v>
      </c>
      <c r="F18" s="92">
        <f>SUM(F9:F17)</f>
        <v>137.89373854603269</v>
      </c>
      <c r="G18" s="64"/>
    </row>
    <row r="19" spans="1:7" s="65" customFormat="1" ht="30" customHeight="1" x14ac:dyDescent="0.25">
      <c r="A19" s="93" t="s">
        <v>19</v>
      </c>
      <c r="B19" s="75">
        <v>9.3742000000000001</v>
      </c>
      <c r="C19" s="76"/>
      <c r="D19" s="77">
        <f>SUM(B19/200)</f>
        <v>4.6871000000000003E-2</v>
      </c>
      <c r="E19" s="78"/>
      <c r="F19" s="94"/>
      <c r="G19" s="64"/>
    </row>
    <row r="20" spans="1:7" s="7" customFormat="1" ht="20.100000000000001" customHeight="1" x14ac:dyDescent="0.25">
      <c r="A20" s="182" t="s">
        <v>4</v>
      </c>
      <c r="B20" s="159"/>
      <c r="C20" s="159"/>
      <c r="D20" s="159"/>
      <c r="E20" s="159"/>
      <c r="F20" s="183"/>
      <c r="G20" s="6"/>
    </row>
    <row r="21" spans="1:7" s="7" customFormat="1" ht="20.100000000000001" customHeight="1" x14ac:dyDescent="0.25">
      <c r="A21" s="33" t="s">
        <v>38</v>
      </c>
      <c r="B21" s="50">
        <v>60.359400000000001</v>
      </c>
      <c r="C21" s="51">
        <f>B21*$C$25/$B$25</f>
        <v>0.14343506815392379</v>
      </c>
      <c r="D21" s="47">
        <f>B21/1</f>
        <v>60.359400000000001</v>
      </c>
      <c r="E21" s="52">
        <f>D21*$E$25/$D$25</f>
        <v>53.171744592324323</v>
      </c>
      <c r="F21" s="138">
        <f>D21/$G$9</f>
        <v>24.908069081375832</v>
      </c>
      <c r="G21" s="6"/>
    </row>
    <row r="22" spans="1:7" s="7" customFormat="1" ht="20.100000000000001" customHeight="1" x14ac:dyDescent="0.25">
      <c r="A22" s="35" t="s">
        <v>47</v>
      </c>
      <c r="B22" s="50">
        <v>73.068700000000007</v>
      </c>
      <c r="C22" s="135">
        <f t="shared" ref="C22:C24" si="3">B22*$C$25/$B$25</f>
        <v>0.17363681488581084</v>
      </c>
      <c r="D22" s="154">
        <f>B22/2</f>
        <v>36.534350000000003</v>
      </c>
      <c r="E22" s="137">
        <f t="shared" ref="E22:E24" si="4">D22*$E$25/$D$25</f>
        <v>32.183804462048734</v>
      </c>
      <c r="F22" s="140">
        <f t="shared" ref="F22:F24" si="5">D22/$G$9</f>
        <v>15.076361157386641</v>
      </c>
      <c r="G22" s="6"/>
    </row>
    <row r="23" spans="1:7" s="7" customFormat="1" ht="20.100000000000001" customHeight="1" x14ac:dyDescent="0.25">
      <c r="A23" s="35" t="s">
        <v>39</v>
      </c>
      <c r="B23" s="50">
        <v>53.4208</v>
      </c>
      <c r="C23" s="135">
        <f t="shared" si="3"/>
        <v>0.12694652512843288</v>
      </c>
      <c r="D23" s="54">
        <f>B23/5</f>
        <v>10.68416</v>
      </c>
      <c r="E23" s="137">
        <f t="shared" si="4"/>
        <v>9.411879950820051</v>
      </c>
      <c r="F23" s="140">
        <f t="shared" si="5"/>
        <v>4.4089536237350337</v>
      </c>
      <c r="G23" s="6"/>
    </row>
    <row r="24" spans="1:7" s="7" customFormat="1" ht="20.100000000000001" customHeight="1" x14ac:dyDescent="0.25">
      <c r="A24" s="37" t="s">
        <v>40</v>
      </c>
      <c r="B24" s="50">
        <v>59.399000000000001</v>
      </c>
      <c r="C24" s="62">
        <f t="shared" si="3"/>
        <v>0.14115282148720695</v>
      </c>
      <c r="D24" s="47">
        <f>B24/10</f>
        <v>5.9398999999999997</v>
      </c>
      <c r="E24" s="136">
        <f t="shared" si="4"/>
        <v>5.2325709948068937</v>
      </c>
      <c r="F24" s="146">
        <f t="shared" si="5"/>
        <v>2.4511747886238813</v>
      </c>
      <c r="G24" s="6"/>
    </row>
    <row r="25" spans="1:7" s="65" customFormat="1" ht="20.100000000000001" customHeight="1" x14ac:dyDescent="0.25">
      <c r="A25" s="68" t="s">
        <v>29</v>
      </c>
      <c r="B25" s="69">
        <f>SUM(B21:B24)</f>
        <v>246.24790000000002</v>
      </c>
      <c r="C25" s="70">
        <f>B25/($B$18+$B$25+$B$31)*100</f>
        <v>0.58517122965537449</v>
      </c>
      <c r="D25" s="71">
        <f>SUM(D21:D24)</f>
        <v>113.51781000000001</v>
      </c>
      <c r="E25" s="72">
        <v>100</v>
      </c>
      <c r="F25" s="73">
        <f>SUM(F21:F24)</f>
        <v>46.844558651121382</v>
      </c>
      <c r="G25" s="64"/>
    </row>
    <row r="26" spans="1:7" s="7" customFormat="1" ht="20.100000000000001" customHeight="1" x14ac:dyDescent="0.25">
      <c r="A26" s="49" t="s">
        <v>48</v>
      </c>
      <c r="B26" s="50">
        <v>0.71020000000000005</v>
      </c>
      <c r="C26" s="55">
        <f>B26*$C$31/$B$31</f>
        <v>1.6876838637050182E-3</v>
      </c>
      <c r="D26" s="54">
        <f>B26/0.01</f>
        <v>71.02000000000001</v>
      </c>
      <c r="E26" s="52">
        <f>D26*$E$31/$D$31</f>
        <v>7.3939208685972639</v>
      </c>
      <c r="F26" s="138">
        <f>D26/$G$9</f>
        <v>29.307300373418421</v>
      </c>
      <c r="G26" s="6"/>
    </row>
    <row r="27" spans="1:7" s="7" customFormat="1" ht="20.100000000000001" customHeight="1" x14ac:dyDescent="0.25">
      <c r="A27" s="53" t="s">
        <v>49</v>
      </c>
      <c r="B27" s="50">
        <v>12.2867</v>
      </c>
      <c r="C27" s="132">
        <f t="shared" ref="C27:C30" si="6">B27*$C$31/$B$31</f>
        <v>2.919750116612848E-2</v>
      </c>
      <c r="D27" s="54">
        <f>B27/0.05</f>
        <v>245.73399999999998</v>
      </c>
      <c r="E27" s="137">
        <f t="shared" ref="E27:E30" si="7">D27*$E$31/$D$31</f>
        <v>25.583465935284138</v>
      </c>
      <c r="F27" s="140">
        <f t="shared" ref="F27:F30" si="8">D27/$G$9</f>
        <v>101.40524007267813</v>
      </c>
      <c r="G27" s="6"/>
    </row>
    <row r="28" spans="1:7" s="7" customFormat="1" ht="20.100000000000001" customHeight="1" x14ac:dyDescent="0.25">
      <c r="A28" s="53" t="s">
        <v>50</v>
      </c>
      <c r="B28" s="50">
        <v>29.665199999999999</v>
      </c>
      <c r="C28" s="132">
        <f t="shared" si="6"/>
        <v>7.0494901934077869E-2</v>
      </c>
      <c r="D28" s="54">
        <f>B28/0.1</f>
        <v>296.65199999999999</v>
      </c>
      <c r="E28" s="137">
        <f t="shared" si="7"/>
        <v>30.88455946932012</v>
      </c>
      <c r="F28" s="140">
        <f t="shared" si="8"/>
        <v>122.41719614721656</v>
      </c>
      <c r="G28" s="6"/>
    </row>
    <row r="29" spans="1:7" s="7" customFormat="1" ht="20.100000000000001" customHeight="1" x14ac:dyDescent="0.25">
      <c r="A29" s="53" t="s">
        <v>51</v>
      </c>
      <c r="B29" s="50">
        <v>75.447699999999998</v>
      </c>
      <c r="C29" s="132">
        <f t="shared" si="6"/>
        <v>0.17929015184970021</v>
      </c>
      <c r="D29" s="54">
        <f>B29/0.25</f>
        <v>301.79079999999999</v>
      </c>
      <c r="E29" s="137">
        <f t="shared" si="7"/>
        <v>31.419562011696179</v>
      </c>
      <c r="F29" s="140">
        <f t="shared" si="8"/>
        <v>124.53778689853904</v>
      </c>
      <c r="G29" s="6"/>
    </row>
    <row r="30" spans="1:7" s="7" customFormat="1" ht="20.100000000000001" customHeight="1" x14ac:dyDescent="0.25">
      <c r="A30" s="61" t="s">
        <v>52</v>
      </c>
      <c r="B30" s="56">
        <v>22.661000000000001</v>
      </c>
      <c r="C30" s="46">
        <f t="shared" si="6"/>
        <v>5.3850470339931594E-2</v>
      </c>
      <c r="D30" s="54">
        <f>B30/0.5</f>
        <v>45.322000000000003</v>
      </c>
      <c r="E30" s="141">
        <f t="shared" si="7"/>
        <v>4.7184917151022976</v>
      </c>
      <c r="F30" s="146">
        <f t="shared" si="8"/>
        <v>18.702695966264002</v>
      </c>
      <c r="G30" s="6"/>
    </row>
    <row r="31" spans="1:7" s="67" customFormat="1" ht="20.100000000000001" customHeight="1" x14ac:dyDescent="0.25">
      <c r="A31" s="95" t="s">
        <v>29</v>
      </c>
      <c r="B31" s="81">
        <f>SUM(B26:B30)</f>
        <v>140.77080000000001</v>
      </c>
      <c r="C31" s="70">
        <f>B31/($B$18+$B$25+$B$31)*100</f>
        <v>0.33452070915354321</v>
      </c>
      <c r="D31" s="82">
        <f>SUM(D26:D30)</f>
        <v>960.51879999999994</v>
      </c>
      <c r="E31" s="96">
        <v>100</v>
      </c>
      <c r="F31" s="97">
        <f>SUM(F26:F30)</f>
        <v>396.37021945811614</v>
      </c>
      <c r="G31" s="66"/>
    </row>
    <row r="32" spans="1:7" s="67" customFormat="1" ht="30" customHeight="1" x14ac:dyDescent="0.25">
      <c r="A32" s="63" t="s">
        <v>31</v>
      </c>
      <c r="B32" s="85">
        <v>7.8144999999999998</v>
      </c>
      <c r="C32" s="86"/>
      <c r="D32" s="87">
        <v>0.1244</v>
      </c>
      <c r="E32" s="88"/>
      <c r="F32" s="98"/>
      <c r="G32" s="66"/>
    </row>
    <row r="33" spans="1:7" s="65" customFormat="1" ht="21.75" customHeight="1" thickBot="1" x14ac:dyDescent="0.3">
      <c r="A33" s="99" t="s">
        <v>29</v>
      </c>
      <c r="B33" s="121">
        <f>B18+B19+B25+B31+B32</f>
        <v>42098.529599999994</v>
      </c>
      <c r="C33" s="119">
        <v>100</v>
      </c>
      <c r="D33" s="121"/>
      <c r="E33" s="120"/>
      <c r="F33" s="142"/>
      <c r="G33" s="64"/>
    </row>
  </sheetData>
  <mergeCells count="10">
    <mergeCell ref="A8:F8"/>
    <mergeCell ref="A20:F20"/>
    <mergeCell ref="A2:F2"/>
    <mergeCell ref="A3:F3"/>
    <mergeCell ref="A5:A7"/>
    <mergeCell ref="B5:B7"/>
    <mergeCell ref="C5:C7"/>
    <mergeCell ref="E5:E7"/>
    <mergeCell ref="D5:D7"/>
    <mergeCell ref="F5:F7"/>
  </mergeCells>
  <printOptions horizontalCentered="1"/>
  <pageMargins left="0.59055118110236227" right="0.19685039370078741" top="0.78740157480314965" bottom="0.39370078740157483" header="0.31496062992125984" footer="0.31496062992125984"/>
  <pageSetup paperSize="9" scale="85" orientation="portrait" r:id="rId1"/>
  <headerFooter differentOddEven="1">
    <oddHeader xml:space="preserve">&amp;R </oddHeader>
    <oddFooter xml:space="preserve">&amp;C _x000D_
 </oddFooter>
    <evenHeader xml:space="preserve">&amp;R </evenHeader>
    <evenFooter xml:space="preserve">&amp;C _x000D_
 </evenFooter>
  </headerFooter>
  <colBreaks count="1" manualBreakCount="1">
    <brk id="6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33"/>
  <sheetViews>
    <sheetView topLeftCell="A24" zoomScaleNormal="100" workbookViewId="0">
      <selection activeCell="G10" sqref="G10"/>
    </sheetView>
  </sheetViews>
  <sheetFormatPr defaultColWidth="9.140625" defaultRowHeight="15" x14ac:dyDescent="0.2"/>
  <cols>
    <col min="1" max="1" customWidth="true" style="5" width="15.7109375" collapsed="false"/>
    <col min="2" max="2" customWidth="true" style="5" width="24.7109375" collapsed="false"/>
    <col min="3" max="3" customWidth="true" style="5" width="8.7109375" collapsed="false"/>
    <col min="4" max="4" customWidth="true" style="5" width="24.7109375" collapsed="false"/>
    <col min="5" max="5" customWidth="true" style="5" width="8.7109375" collapsed="false"/>
    <col min="6" max="6" customWidth="true" style="5" width="24.7109375" collapsed="false"/>
    <col min="7" max="7" bestFit="true" customWidth="true" style="5" width="9.7109375" collapsed="false"/>
    <col min="8" max="8" bestFit="true" customWidth="true" style="4" width="19.5703125" collapsed="false"/>
    <col min="9" max="14" bestFit="true" customWidth="true" style="4" width="15.5703125" collapsed="false"/>
    <col min="15" max="15" bestFit="true" customWidth="true" style="4" width="19.5703125" collapsed="false"/>
    <col min="16" max="16" bestFit="true" customWidth="true" style="4" width="7.85546875" collapsed="false"/>
    <col min="17" max="16384" style="4" width="9.140625" collapsed="false"/>
  </cols>
  <sheetData>
    <row r="1" spans="1:7" x14ac:dyDescent="0.25">
      <c r="A1" s="3"/>
      <c r="B1" s="3"/>
      <c r="C1" s="3"/>
      <c r="D1" s="3"/>
      <c r="E1" s="3"/>
      <c r="F1" s="3"/>
      <c r="G1" s="3"/>
    </row>
    <row r="2" spans="1:7" s="15" customFormat="1" ht="20.100000000000001" customHeight="1" x14ac:dyDescent="0.25">
      <c r="A2" s="161" t="s">
        <v>37</v>
      </c>
      <c r="B2" s="162"/>
      <c r="C2" s="162"/>
      <c r="D2" s="162"/>
      <c r="E2" s="162"/>
      <c r="F2" s="162"/>
      <c r="G2" s="14"/>
    </row>
    <row r="3" spans="1:7" s="15" customFormat="1" ht="20.100000000000001" customHeight="1" x14ac:dyDescent="0.25">
      <c r="A3" s="161" t="s">
        <v>34</v>
      </c>
      <c r="B3" s="162"/>
      <c r="C3" s="162"/>
      <c r="D3" s="162"/>
      <c r="E3" s="162"/>
      <c r="F3" s="162"/>
      <c r="G3" s="14"/>
    </row>
    <row r="4" spans="1:7" s="15" customFormat="1" ht="20.100000000000001" customHeight="1" thickBot="1" x14ac:dyDescent="0.3">
      <c r="A4" s="16"/>
      <c r="B4" s="16"/>
      <c r="C4" s="17">
        <f>SUM(C9:C17)</f>
        <v>99.08030806119109</v>
      </c>
      <c r="D4" s="16"/>
      <c r="E4" s="16"/>
      <c r="F4" s="16"/>
      <c r="G4" s="14"/>
    </row>
    <row r="5" spans="1:7" s="15" customFormat="1" ht="16.5" customHeight="1" x14ac:dyDescent="0.25">
      <c r="A5" s="163" t="s">
        <v>10</v>
      </c>
      <c r="B5" s="166" t="s">
        <v>22</v>
      </c>
      <c r="C5" s="169" t="s">
        <v>11</v>
      </c>
      <c r="D5" s="166" t="s">
        <v>23</v>
      </c>
      <c r="E5" s="169" t="s">
        <v>11</v>
      </c>
      <c r="F5" s="163" t="s">
        <v>27</v>
      </c>
      <c r="G5" s="14"/>
    </row>
    <row r="6" spans="1:7" s="15" customFormat="1" ht="15.75" customHeight="1" x14ac:dyDescent="0.25">
      <c r="A6" s="164"/>
      <c r="B6" s="167"/>
      <c r="C6" s="170"/>
      <c r="D6" s="198"/>
      <c r="E6" s="170"/>
      <c r="F6" s="203"/>
      <c r="G6" s="14"/>
    </row>
    <row r="7" spans="1:7" s="15" customFormat="1" ht="18" customHeight="1" x14ac:dyDescent="0.25">
      <c r="A7" s="165"/>
      <c r="B7" s="168"/>
      <c r="C7" s="171"/>
      <c r="D7" s="199"/>
      <c r="E7" s="171"/>
      <c r="F7" s="204"/>
      <c r="G7" s="14"/>
    </row>
    <row r="8" spans="1:7" s="19" customFormat="1" ht="20.100000000000001" customHeight="1" x14ac:dyDescent="0.2">
      <c r="A8" s="158" t="s">
        <v>12</v>
      </c>
      <c r="B8" s="159"/>
      <c r="C8" s="159"/>
      <c r="D8" s="159"/>
      <c r="E8" s="159"/>
      <c r="F8" s="160"/>
      <c r="G8" s="18"/>
    </row>
    <row r="9" spans="1:7" s="15" customFormat="1" ht="20.100000000000001" customHeight="1" x14ac:dyDescent="0.2">
      <c r="A9" s="20" t="s">
        <v>53</v>
      </c>
      <c r="B9" s="39">
        <v>78.573700000000002</v>
      </c>
      <c r="C9" s="21">
        <f>B9*$C$18/$B$18</f>
        <v>0.18671862236215009</v>
      </c>
      <c r="D9" s="22">
        <f>B9/1</f>
        <v>78.573700000000002</v>
      </c>
      <c r="E9" s="23">
        <f>D9*$E$18/$D$18</f>
        <v>23.514069939000727</v>
      </c>
      <c r="F9" s="24">
        <f>D9/$G$9</f>
        <v>32.424430123216936</v>
      </c>
      <c r="G9" s="126">
        <v>2.4232870000000002</v>
      </c>
    </row>
    <row r="10" spans="1:7" s="15" customFormat="1" ht="20.100000000000001" customHeight="1" x14ac:dyDescent="0.25">
      <c r="A10" s="25" t="s">
        <v>54</v>
      </c>
      <c r="B10" s="44">
        <v>65.158500000000004</v>
      </c>
      <c r="C10" s="127">
        <f t="shared" ref="C10:C17" si="0">B10*$C$18/$B$18</f>
        <v>0.15483941007212534</v>
      </c>
      <c r="D10" s="26">
        <f>B10/5</f>
        <v>13.031700000000001</v>
      </c>
      <c r="E10" s="27">
        <f t="shared" ref="E10:E17" si="1">D10*$E$18/$D$18</f>
        <v>3.8998838698454548</v>
      </c>
      <c r="F10" s="128">
        <f t="shared" ref="F10:F17" si="2">D10/$G$9</f>
        <v>5.3776956670835929</v>
      </c>
      <c r="G10" s="14"/>
    </row>
    <row r="11" spans="1:7" s="15" customFormat="1" ht="20.100000000000001" customHeight="1" x14ac:dyDescent="0.25">
      <c r="A11" s="25" t="s">
        <v>55</v>
      </c>
      <c r="B11" s="44">
        <v>164.56870000000001</v>
      </c>
      <c r="C11" s="127">
        <f t="shared" si="0"/>
        <v>0.3910728519584793</v>
      </c>
      <c r="D11" s="26">
        <f>B11/10</f>
        <v>16.456870000000002</v>
      </c>
      <c r="E11" s="27">
        <f t="shared" si="1"/>
        <v>4.924904798387284</v>
      </c>
      <c r="F11" s="128">
        <f t="shared" si="2"/>
        <v>6.7911353463291801</v>
      </c>
      <c r="G11" s="14"/>
    </row>
    <row r="12" spans="1:7" s="15" customFormat="1" ht="20.100000000000001" customHeight="1" x14ac:dyDescent="0.25">
      <c r="A12" s="25" t="s">
        <v>56</v>
      </c>
      <c r="B12" s="44">
        <v>261.24340000000001</v>
      </c>
      <c r="C12" s="127">
        <f t="shared" si="0"/>
        <v>0.62080578805890674</v>
      </c>
      <c r="D12" s="26">
        <f>B12/20</f>
        <v>13.06217</v>
      </c>
      <c r="E12" s="27">
        <f t="shared" si="1"/>
        <v>3.9090023625604644</v>
      </c>
      <c r="F12" s="128">
        <f t="shared" si="2"/>
        <v>5.3902694975873677</v>
      </c>
      <c r="G12" s="14"/>
    </row>
    <row r="13" spans="1:7" s="15" customFormat="1" ht="20.100000000000001" customHeight="1" x14ac:dyDescent="0.25">
      <c r="A13" s="25" t="s">
        <v>57</v>
      </c>
      <c r="B13" s="44">
        <v>2054.79</v>
      </c>
      <c r="C13" s="127">
        <f t="shared" si="0"/>
        <v>4.8829004876125515</v>
      </c>
      <c r="D13" s="26">
        <f>B13/50</f>
        <v>41.095799999999997</v>
      </c>
      <c r="E13" s="27">
        <f t="shared" si="1"/>
        <v>12.298383751804815</v>
      </c>
      <c r="F13" s="128">
        <f t="shared" si="2"/>
        <v>16.958701136101499</v>
      </c>
      <c r="G13" s="14"/>
    </row>
    <row r="14" spans="1:7" s="15" customFormat="1" ht="20.100000000000001" customHeight="1" x14ac:dyDescent="0.25">
      <c r="A14" s="25" t="s">
        <v>58</v>
      </c>
      <c r="B14" s="44">
        <v>5335.0183999999999</v>
      </c>
      <c r="C14" s="127">
        <f t="shared" si="0"/>
        <v>12.677871678751567</v>
      </c>
      <c r="D14" s="26">
        <f>B14/100</f>
        <v>53.350183999999999</v>
      </c>
      <c r="E14" s="27">
        <f t="shared" si="1"/>
        <v>15.965647001917404</v>
      </c>
      <c r="F14" s="128">
        <f t="shared" si="2"/>
        <v>22.015627534006494</v>
      </c>
      <c r="G14" s="14"/>
    </row>
    <row r="15" spans="1:7" s="15" customFormat="1" ht="20.100000000000001" customHeight="1" x14ac:dyDescent="0.25">
      <c r="A15" s="25" t="s">
        <v>59</v>
      </c>
      <c r="B15" s="44">
        <v>19413.477999999999</v>
      </c>
      <c r="C15" s="127">
        <f t="shared" si="0"/>
        <v>46.13322100674791</v>
      </c>
      <c r="D15" s="26">
        <f>B15/200</f>
        <v>97.067389999999989</v>
      </c>
      <c r="E15" s="27">
        <f t="shared" si="1"/>
        <v>29.048516198884101</v>
      </c>
      <c r="F15" s="128">
        <f t="shared" si="2"/>
        <v>40.056084978791198</v>
      </c>
      <c r="G15" s="14"/>
    </row>
    <row r="16" spans="1:7" s="15" customFormat="1" ht="20.100000000000001" customHeight="1" x14ac:dyDescent="0.25">
      <c r="A16" s="25" t="s">
        <v>60</v>
      </c>
      <c r="B16" s="44">
        <v>7196.7984999999999</v>
      </c>
      <c r="C16" s="127">
        <f t="shared" si="0"/>
        <v>17.102113065033059</v>
      </c>
      <c r="D16" s="26">
        <f>B16/500</f>
        <v>14.393597</v>
      </c>
      <c r="E16" s="27">
        <f t="shared" si="1"/>
        <v>4.3074469769374621</v>
      </c>
      <c r="F16" s="128">
        <f t="shared" si="2"/>
        <v>5.9396996723871327</v>
      </c>
      <c r="G16" s="14"/>
    </row>
    <row r="17" spans="1:7" s="15" customFormat="1" ht="20.100000000000001" customHeight="1" x14ac:dyDescent="0.25">
      <c r="A17" s="28" t="s">
        <v>61</v>
      </c>
      <c r="B17" s="45">
        <v>7124.6930000000002</v>
      </c>
      <c r="C17" s="29">
        <f t="shared" si="0"/>
        <v>16.930765150594336</v>
      </c>
      <c r="D17" s="30">
        <f>B17/1000</f>
        <v>7.1246930000000006</v>
      </c>
      <c r="E17" s="31">
        <f t="shared" si="1"/>
        <v>2.1321451006622945</v>
      </c>
      <c r="F17" s="32">
        <f t="shared" si="2"/>
        <v>2.9400945905293101</v>
      </c>
      <c r="G17" s="14"/>
    </row>
    <row r="18" spans="1:7" s="101" customFormat="1" ht="20.100000000000001" customHeight="1" x14ac:dyDescent="0.25">
      <c r="A18" s="68" t="s">
        <v>13</v>
      </c>
      <c r="B18" s="104">
        <f>SUM(B9:B17)</f>
        <v>41694.322199999995</v>
      </c>
      <c r="C18" s="105">
        <f>B18/($B$18+$B$25+$B$31)*100</f>
        <v>99.080308061191076</v>
      </c>
      <c r="D18" s="106">
        <f>SUM(D9:D17)</f>
        <v>334.15610399999997</v>
      </c>
      <c r="E18" s="107">
        <v>100</v>
      </c>
      <c r="F18" s="108">
        <f>SUM(F9:F17)</f>
        <v>137.89373854603269</v>
      </c>
      <c r="G18" s="100"/>
    </row>
    <row r="19" spans="1:7" s="101" customFormat="1" ht="30" customHeight="1" x14ac:dyDescent="0.25">
      <c r="A19" s="74" t="s">
        <v>14</v>
      </c>
      <c r="B19" s="75">
        <v>9.3742000000000001</v>
      </c>
      <c r="C19" s="109"/>
      <c r="D19" s="110">
        <f>SUM(B19/200)</f>
        <v>4.6871000000000003E-2</v>
      </c>
      <c r="E19" s="111"/>
      <c r="F19" s="112"/>
      <c r="G19" s="100"/>
    </row>
    <row r="20" spans="1:7" s="15" customFormat="1" ht="20.100000000000001" customHeight="1" x14ac:dyDescent="0.25">
      <c r="A20" s="158" t="s">
        <v>15</v>
      </c>
      <c r="B20" s="159"/>
      <c r="C20" s="159"/>
      <c r="D20" s="159"/>
      <c r="E20" s="159"/>
      <c r="F20" s="160"/>
      <c r="G20" s="14"/>
    </row>
    <row r="21" spans="1:7" s="15" customFormat="1" ht="20.100000000000001" customHeight="1" x14ac:dyDescent="0.25">
      <c r="A21" s="33" t="s">
        <v>53</v>
      </c>
      <c r="B21" s="50">
        <v>60.359400000000001</v>
      </c>
      <c r="C21" s="34">
        <f>B21*$C$25/$B$25</f>
        <v>0.14343506815392379</v>
      </c>
      <c r="D21" s="47">
        <f>B21/1</f>
        <v>60.359400000000001</v>
      </c>
      <c r="E21" s="31">
        <f>D21*$E$25/$D$25</f>
        <v>53.171744592324323</v>
      </c>
      <c r="F21" s="130">
        <f>D21/$G$9</f>
        <v>24.908069081375832</v>
      </c>
      <c r="G21" s="14"/>
    </row>
    <row r="22" spans="1:7" s="15" customFormat="1" ht="20.100000000000001" customHeight="1" x14ac:dyDescent="0.25">
      <c r="A22" s="35" t="s">
        <v>62</v>
      </c>
      <c r="B22" s="50">
        <v>73.068700000000007</v>
      </c>
      <c r="C22" s="129">
        <f t="shared" ref="C22:C24" si="3">B22*$C$25/$B$25</f>
        <v>0.17363681488581084</v>
      </c>
      <c r="D22" s="155">
        <f>B22/2</f>
        <v>36.534350000000003</v>
      </c>
      <c r="E22" s="27">
        <f t="shared" ref="E22:E24" si="4">D22*$E$25/$D$25</f>
        <v>32.183804462048734</v>
      </c>
      <c r="F22" s="130">
        <f t="shared" ref="F22:F24" si="5">D22/$G$9</f>
        <v>15.076361157386641</v>
      </c>
      <c r="G22" s="14"/>
    </row>
    <row r="23" spans="1:7" s="15" customFormat="1" ht="20.100000000000001" customHeight="1" x14ac:dyDescent="0.25">
      <c r="A23" s="35" t="s">
        <v>54</v>
      </c>
      <c r="B23" s="50">
        <v>53.4208</v>
      </c>
      <c r="C23" s="129">
        <f t="shared" si="3"/>
        <v>0.12694652512843288</v>
      </c>
      <c r="D23" s="54">
        <f>B23/5</f>
        <v>10.68416</v>
      </c>
      <c r="E23" s="27">
        <f t="shared" si="4"/>
        <v>9.411879950820051</v>
      </c>
      <c r="F23" s="130">
        <f t="shared" si="5"/>
        <v>4.4089536237350337</v>
      </c>
      <c r="G23" s="14"/>
    </row>
    <row r="24" spans="1:7" s="15" customFormat="1" ht="20.100000000000001" customHeight="1" x14ac:dyDescent="0.25">
      <c r="A24" s="35" t="s">
        <v>55</v>
      </c>
      <c r="B24" s="50">
        <v>59.399000000000001</v>
      </c>
      <c r="C24" s="38">
        <f t="shared" si="3"/>
        <v>0.14115282148720695</v>
      </c>
      <c r="D24" s="47">
        <f>B24/10</f>
        <v>5.9398999999999997</v>
      </c>
      <c r="E24" s="31">
        <f t="shared" si="4"/>
        <v>5.2325709948068937</v>
      </c>
      <c r="F24" s="130">
        <f t="shared" si="5"/>
        <v>2.4511747886238813</v>
      </c>
      <c r="G24" s="14"/>
    </row>
    <row r="25" spans="1:7" s="101" customFormat="1" ht="20.100000000000001" customHeight="1" x14ac:dyDescent="0.25">
      <c r="A25" s="80" t="s">
        <v>13</v>
      </c>
      <c r="B25" s="104">
        <f>SUM(B21:B24)</f>
        <v>246.24790000000002</v>
      </c>
      <c r="C25" s="105">
        <f>B25/($B$18+$B$25+$B$31)*100</f>
        <v>0.58517122965537449</v>
      </c>
      <c r="D25" s="106">
        <f>SUM(D21:D24)</f>
        <v>113.51781000000001</v>
      </c>
      <c r="E25" s="107">
        <v>100</v>
      </c>
      <c r="F25" s="108">
        <f>SUM(F21:F24)</f>
        <v>46.844558651121382</v>
      </c>
      <c r="G25" s="100"/>
    </row>
    <row r="26" spans="1:7" s="15" customFormat="1" ht="20.100000000000001" customHeight="1" x14ac:dyDescent="0.25">
      <c r="A26" s="33" t="s">
        <v>63</v>
      </c>
      <c r="B26" s="50">
        <v>0.71020000000000005</v>
      </c>
      <c r="C26" s="36">
        <f>B26*$C$31/$B$31</f>
        <v>1.6876838637050182E-3</v>
      </c>
      <c r="D26" s="54">
        <f>B26/0.01</f>
        <v>71.02000000000001</v>
      </c>
      <c r="E26" s="31">
        <f>D26*$E$31/$D$31</f>
        <v>7.3939208685972639</v>
      </c>
      <c r="F26" s="130">
        <f>D26/$G$9</f>
        <v>29.307300373418421</v>
      </c>
      <c r="G26" s="14"/>
    </row>
    <row r="27" spans="1:7" s="15" customFormat="1" ht="20.100000000000001" customHeight="1" x14ac:dyDescent="0.25">
      <c r="A27" s="35" t="s">
        <v>64</v>
      </c>
      <c r="B27" s="50">
        <v>12.2867</v>
      </c>
      <c r="C27" s="129">
        <f t="shared" ref="C27:C30" si="6">B27*$C$31/$B$31</f>
        <v>2.919750116612848E-2</v>
      </c>
      <c r="D27" s="54">
        <f>B27/0.05</f>
        <v>245.73399999999998</v>
      </c>
      <c r="E27" s="27">
        <f t="shared" ref="E27:E30" si="7">D27*$E$31/$D$31</f>
        <v>25.583465935284138</v>
      </c>
      <c r="F27" s="131">
        <f t="shared" ref="F27:F30" si="8">D27/$G$9</f>
        <v>101.40524007267813</v>
      </c>
      <c r="G27" s="14"/>
    </row>
    <row r="28" spans="1:7" s="15" customFormat="1" ht="20.100000000000001" customHeight="1" x14ac:dyDescent="0.25">
      <c r="A28" s="35" t="s">
        <v>65</v>
      </c>
      <c r="B28" s="50">
        <v>29.665199999999999</v>
      </c>
      <c r="C28" s="129">
        <f t="shared" si="6"/>
        <v>7.0494901934077869E-2</v>
      </c>
      <c r="D28" s="54">
        <f>B28/0.1</f>
        <v>296.65199999999999</v>
      </c>
      <c r="E28" s="27">
        <f t="shared" si="7"/>
        <v>30.88455946932012</v>
      </c>
      <c r="F28" s="131">
        <f t="shared" si="8"/>
        <v>122.41719614721656</v>
      </c>
      <c r="G28" s="14"/>
    </row>
    <row r="29" spans="1:7" s="15" customFormat="1" ht="20.100000000000001" customHeight="1" x14ac:dyDescent="0.25">
      <c r="A29" s="35" t="s">
        <v>66</v>
      </c>
      <c r="B29" s="50">
        <v>75.447699999999998</v>
      </c>
      <c r="C29" s="129">
        <f t="shared" si="6"/>
        <v>0.17929015184970021</v>
      </c>
      <c r="D29" s="54">
        <f>B29/0.25</f>
        <v>301.79079999999999</v>
      </c>
      <c r="E29" s="27">
        <f t="shared" si="7"/>
        <v>31.419562011696179</v>
      </c>
      <c r="F29" s="131">
        <f t="shared" si="8"/>
        <v>124.53778689853904</v>
      </c>
      <c r="G29" s="14"/>
    </row>
    <row r="30" spans="1:7" s="15" customFormat="1" ht="20.100000000000001" customHeight="1" x14ac:dyDescent="0.25">
      <c r="A30" s="37" t="s">
        <v>67</v>
      </c>
      <c r="B30" s="56">
        <v>22.661000000000001</v>
      </c>
      <c r="C30" s="38">
        <f t="shared" si="6"/>
        <v>5.3850470339931594E-2</v>
      </c>
      <c r="D30" s="54">
        <f>B30/0.5</f>
        <v>45.322000000000003</v>
      </c>
      <c r="E30" s="31">
        <f t="shared" si="7"/>
        <v>4.7184917151022976</v>
      </c>
      <c r="F30" s="147">
        <f t="shared" si="8"/>
        <v>18.702695966264002</v>
      </c>
      <c r="G30" s="14"/>
    </row>
    <row r="31" spans="1:7" s="103" customFormat="1" ht="20.100000000000001" customHeight="1" x14ac:dyDescent="0.25">
      <c r="A31" s="80" t="s">
        <v>13</v>
      </c>
      <c r="B31" s="113">
        <f>SUM(B26:B30)</f>
        <v>140.77080000000001</v>
      </c>
      <c r="C31" s="105">
        <f>B31/($B$18+$B$25+$B$31)*100</f>
        <v>0.33452070915354321</v>
      </c>
      <c r="D31" s="114">
        <f>SUM(D26:D30)</f>
        <v>960.51879999999994</v>
      </c>
      <c r="E31" s="107">
        <v>100</v>
      </c>
      <c r="F31" s="115">
        <f>SUM(F26:F30)</f>
        <v>396.37021945811614</v>
      </c>
      <c r="G31" s="102"/>
    </row>
    <row r="32" spans="1:7" s="103" customFormat="1" ht="39.75" customHeight="1" x14ac:dyDescent="0.25">
      <c r="A32" s="84" t="s">
        <v>20</v>
      </c>
      <c r="B32" s="85">
        <v>7.8144999999999998</v>
      </c>
      <c r="C32" s="116"/>
      <c r="D32" s="87">
        <v>0.1244</v>
      </c>
      <c r="E32" s="117"/>
      <c r="F32" s="118"/>
      <c r="G32" s="102"/>
    </row>
    <row r="33" spans="1:7" s="101" customFormat="1" ht="21" customHeight="1" thickBot="1" x14ac:dyDescent="0.3">
      <c r="A33" s="90" t="s">
        <v>16</v>
      </c>
      <c r="B33" s="121">
        <f>B18+B19+B25+B31+B32</f>
        <v>42098.529599999994</v>
      </c>
      <c r="C33" s="124">
        <v>100</v>
      </c>
      <c r="D33" s="121"/>
      <c r="E33" s="125"/>
      <c r="F33" s="143"/>
      <c r="G33" s="100"/>
    </row>
  </sheetData>
  <mergeCells count="10">
    <mergeCell ref="A8:F8"/>
    <mergeCell ref="A20:F20"/>
    <mergeCell ref="A2:F2"/>
    <mergeCell ref="A3:F3"/>
    <mergeCell ref="A5:A7"/>
    <mergeCell ref="B5:B7"/>
    <mergeCell ref="C5:C7"/>
    <mergeCell ref="E5:E7"/>
    <mergeCell ref="D5:D7"/>
    <mergeCell ref="F5:F7"/>
  </mergeCells>
  <printOptions horizontalCentered="1"/>
  <pageMargins left="0.59055118110236227" right="0.19685039370078741" top="0.78740157480314965" bottom="0.39370078740157483" header="0.31496062992125984" footer="0.31496062992125984"/>
  <pageSetup paperSize="9" scale="85" orientation="portrait" r:id="rId1"/>
  <headerFooter differentOddEven="1">
    <oddHeader xml:space="preserve">&amp;R </oddHeader>
    <oddFooter xml:space="preserve">&amp;C _x000D_
 </oddFooter>
    <evenHeader xml:space="preserve">&amp;R </evenHeader>
    <evenFooter xml:space="preserve">&amp;C _x000D_
 </even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"/>
  <sheetViews>
    <sheetView workbookViewId="0">
      <selection activeCell="J34" sqref="J34"/>
    </sheetView>
  </sheetViews>
  <sheetFormatPr defaultRowHeight="12.75" x14ac:dyDescent="0.2"/>
  <sheetData/>
  <printOptions horizontalCentered="1"/>
  <pageMargins left="0.59055118110236227" right="0.19685039370078741" top="0.78740157480314965" bottom="0.39370078740157483" header="0.31496062992125984" footer="0.31496062992125984"/>
  <pageSetup paperSize="9" scale="80" orientation="landscape" r:id="rId1"/>
  <drawing r:id="rId2"/>
</worksheet>
</file>

<file path=customXml/_rels/item1.xml.rels><?xml version="1.0" encoding="UTF-8" standalone="no"?><Relationships xmlns="http://schemas.openxmlformats.org/package/2006/relationships"><Relationship Id="rId1" Target="itemProps1.xml" Type="http://schemas.openxmlformats.org/officeDocument/2006/relationships/customXmlProps"/></Relationships>
</file>

<file path=customXml/item1.xml><?xml version="1.0" encoding="utf-8"?>
<titus xmlns="http://schemas.titus.com/TitusProperties/">
  <TitusGUID xmlns="">ac376891-a3bb-4a98-b00e-aa51f4bc5a61</TitusGUID>
  <TitusMetadata xmlns="">eyJucyI6IioiLCJwcm9wcyI6W3sibiI6IkNsYXNpZmljYXJlIiwidmFscyI6W3sidmFsdWUiOiJOT05FIn1dfV19</TitusMetadata>
</titus>
</file>

<file path=customXml/itemProps1.xml><?xml version="1.0" encoding="utf-8"?>
<ds:datastoreItem xmlns:ds="http://schemas.openxmlformats.org/officeDocument/2006/customXml" ds:itemID="{0AE75302-B245-40C6-B565-358732AEE65E}">
  <ds:schemaRefs>
    <ds:schemaRef ds:uri="http://schemas.titus.com/TitusProperties/"/>
    <ds:schemaRef ds:uri="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2023_rom</vt:lpstr>
      <vt:lpstr>2023_eng</vt:lpstr>
      <vt:lpstr>2023_rus</vt:lpstr>
      <vt:lpstr>Grafice</vt:lpstr>
      <vt:lpstr>'2023_eng'!Print_Area</vt:lpstr>
      <vt:lpstr>'2023_rom'!Print_Area</vt:lpstr>
      <vt:lpstr>'2023_rus'!Print_Area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2020-02-26T13:54:24Z</dcterms:created>
  <cp:lastPrinted>2021-03-03T09:23:14Z</cp:lastPrinted>
  <dcterms:modified xsi:type="dcterms:W3CDTF">2024-06-27T11:12:51Z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ac376891-a3bb-4a98-b00e-aa51f4bc5a61</vt:lpwstr>
  </property>
  <property fmtid="{D5CDD505-2E9C-101B-9397-08002B2CF9AE}" pid="3" name="Clasificare">
    <vt:lpwstr>NONE</vt:lpwstr>
  </property>
</Properties>
</file>