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openxmlformats-officedocument.drawingml.chart+xml" PartName="/xl/charts/chart9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colorstyle+xml" PartName="/xl/charts/colors9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ms-office.chartstyle+xml" PartName="/xl/charts/style9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themeOverride+xml" PartName="/xl/theme/themeOverride1.xml"/>
  <Override ContentType="application/vnd.openxmlformats-officedocument.themeOverride+xml" PartName="/xl/theme/themeOverride2.xml"/>
  <Override ContentType="application/vnd.openxmlformats-officedocument.themeOverride+xml" PartName="/xl/theme/themeOverride3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>
    <mc:Choice Requires="x15">
      <x15ac:absPath xmlns:x15ac="http://schemas.microsoft.com/office/spreadsheetml/2010/11/ac" url="\\fileserver.lan.bnm.md\file_server\GROUP\TEZA\SRACON\Pagina web\Date statistice Web\!2025\MN_circulatia_2025\Info_web\"/>
    </mc:Choice>
  </mc:AlternateContent>
  <xr:revisionPtr revIDLastSave="0" documentId="13_ncr:1_{4B1ED8E3-BDE0-48E1-B8F3-7DB0975F030D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2025_rom" sheetId="2" r:id="rId1"/>
    <sheet name="2025_eng" sheetId="1" r:id="rId2"/>
    <sheet name="2025_rus" sheetId="3" r:id="rId3"/>
    <sheet name="Grafice" sheetId="4" r:id="rId4"/>
  </sheets>
  <externalReferences>
    <externalReference r:id="rId5"/>
  </externalReferences>
  <definedNames>
    <definedName name="_xlnm.Print_Area" localSheetId="1">'2025_eng'!$A$1:$F$33</definedName>
    <definedName name="_xlnm.Print_Area" localSheetId="0">'2025_rom'!$A$1:$F$33</definedName>
    <definedName name="_xlnm.Print_Area" localSheetId="2">'2025_rus'!$A$1:$F$33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2" l="1"/>
  <c r="D28" i="2"/>
  <c r="D27" i="2"/>
  <c r="B31" i="2" l="1"/>
  <c r="D30" i="3"/>
  <c r="D29" i="3"/>
  <c r="D28" i="3"/>
  <c r="D27" i="3"/>
  <c r="D26" i="3"/>
  <c r="D30" i="1"/>
  <c r="D29" i="1"/>
  <c r="D28" i="1"/>
  <c r="D27" i="1"/>
  <c r="D26" i="1"/>
  <c r="D30" i="2"/>
  <c r="D26" i="2"/>
  <c r="F26" i="2" s="1"/>
  <c r="D31" i="2" l="1"/>
  <c r="F30" i="3"/>
  <c r="D24" i="3"/>
  <c r="F24" i="3" s="1"/>
  <c r="D23" i="3"/>
  <c r="D22" i="3"/>
  <c r="D21" i="3"/>
  <c r="F30" i="1"/>
  <c r="D24" i="1"/>
  <c r="F24" i="1" s="1"/>
  <c r="D23" i="1"/>
  <c r="D22" i="1"/>
  <c r="F22" i="1" s="1"/>
  <c r="D21" i="1"/>
  <c r="F21" i="1" s="1"/>
  <c r="F27" i="2"/>
  <c r="D22" i="2"/>
  <c r="B18" i="3"/>
  <c r="B18" i="1"/>
  <c r="B18" i="2"/>
  <c r="B31" i="3"/>
  <c r="F29" i="3"/>
  <c r="F28" i="3"/>
  <c r="F27" i="3"/>
  <c r="F26" i="3"/>
  <c r="B25" i="3"/>
  <c r="F23" i="3"/>
  <c r="F22" i="3"/>
  <c r="D19" i="3"/>
  <c r="D17" i="3"/>
  <c r="F17" i="3" s="1"/>
  <c r="D16" i="3"/>
  <c r="F16" i="3" s="1"/>
  <c r="D15" i="3"/>
  <c r="F15" i="3" s="1"/>
  <c r="D14" i="3"/>
  <c r="F14" i="3" s="1"/>
  <c r="D13" i="3"/>
  <c r="F13" i="3" s="1"/>
  <c r="D12" i="3"/>
  <c r="F12" i="3" s="1"/>
  <c r="D11" i="3"/>
  <c r="F11" i="3" s="1"/>
  <c r="D10" i="3"/>
  <c r="F10" i="3" s="1"/>
  <c r="D9" i="3"/>
  <c r="B31" i="1"/>
  <c r="F29" i="1"/>
  <c r="F28" i="1"/>
  <c r="F27" i="1"/>
  <c r="F26" i="1"/>
  <c r="B25" i="1"/>
  <c r="F23" i="1"/>
  <c r="D19" i="1"/>
  <c r="D17" i="1"/>
  <c r="F17" i="1" s="1"/>
  <c r="D16" i="1"/>
  <c r="F16" i="1" s="1"/>
  <c r="D15" i="1"/>
  <c r="F15" i="1" s="1"/>
  <c r="D14" i="1"/>
  <c r="F14" i="1" s="1"/>
  <c r="D13" i="1"/>
  <c r="F13" i="1" s="1"/>
  <c r="D12" i="1"/>
  <c r="F12" i="1" s="1"/>
  <c r="D11" i="1"/>
  <c r="F11" i="1" s="1"/>
  <c r="D10" i="1"/>
  <c r="F10" i="1" s="1"/>
  <c r="D9" i="1"/>
  <c r="F9" i="1" s="1"/>
  <c r="D24" i="2"/>
  <c r="F28" i="2"/>
  <c r="F30" i="2"/>
  <c r="B33" i="3" l="1"/>
  <c r="D25" i="3"/>
  <c r="E22" i="3" s="1"/>
  <c r="C25" i="3"/>
  <c r="C24" i="3" s="1"/>
  <c r="D18" i="3"/>
  <c r="E15" i="3" s="1"/>
  <c r="C18" i="3"/>
  <c r="C12" i="3" s="1"/>
  <c r="C31" i="3"/>
  <c r="C30" i="3" s="1"/>
  <c r="F9" i="3"/>
  <c r="F18" i="3" s="1"/>
  <c r="B33" i="1"/>
  <c r="C31" i="1"/>
  <c r="C26" i="1" s="1"/>
  <c r="D25" i="1"/>
  <c r="E23" i="1" s="1"/>
  <c r="C18" i="1"/>
  <c r="C15" i="1" s="1"/>
  <c r="F25" i="1"/>
  <c r="F31" i="3"/>
  <c r="F21" i="3"/>
  <c r="F25" i="3" s="1"/>
  <c r="D31" i="3"/>
  <c r="E28" i="3" s="1"/>
  <c r="E12" i="3"/>
  <c r="F31" i="1"/>
  <c r="D31" i="1"/>
  <c r="C25" i="1"/>
  <c r="F18" i="1"/>
  <c r="D18" i="1"/>
  <c r="E9" i="1" s="1"/>
  <c r="E12" i="1"/>
  <c r="E24" i="3" l="1"/>
  <c r="E23" i="3"/>
  <c r="E21" i="3"/>
  <c r="E9" i="3"/>
  <c r="E14" i="3"/>
  <c r="E16" i="3"/>
  <c r="C15" i="3"/>
  <c r="C23" i="3"/>
  <c r="C22" i="3"/>
  <c r="C21" i="3"/>
  <c r="E11" i="3"/>
  <c r="E10" i="3"/>
  <c r="E17" i="3"/>
  <c r="E13" i="3"/>
  <c r="C28" i="3"/>
  <c r="C27" i="3"/>
  <c r="C29" i="1"/>
  <c r="E22" i="1"/>
  <c r="E24" i="1"/>
  <c r="C28" i="1"/>
  <c r="E30" i="3"/>
  <c r="E29" i="3"/>
  <c r="C26" i="3"/>
  <c r="C16" i="3"/>
  <c r="C13" i="3"/>
  <c r="C9" i="3"/>
  <c r="C17" i="3"/>
  <c r="C14" i="3"/>
  <c r="C10" i="3"/>
  <c r="C11" i="3"/>
  <c r="C29" i="3"/>
  <c r="C11" i="1"/>
  <c r="C13" i="1"/>
  <c r="C14" i="1"/>
  <c r="C17" i="1"/>
  <c r="C9" i="1"/>
  <c r="E21" i="1"/>
  <c r="C16" i="1"/>
  <c r="C12" i="1"/>
  <c r="C10" i="1"/>
  <c r="C30" i="1"/>
  <c r="C27" i="1"/>
  <c r="E16" i="1"/>
  <c r="E26" i="3"/>
  <c r="E27" i="3"/>
  <c r="E26" i="1"/>
  <c r="E27" i="1"/>
  <c r="C23" i="1"/>
  <c r="C22" i="1"/>
  <c r="C21" i="1"/>
  <c r="C24" i="1"/>
  <c r="E29" i="1"/>
  <c r="E28" i="1"/>
  <c r="E30" i="1"/>
  <c r="E15" i="1"/>
  <c r="E11" i="1"/>
  <c r="E14" i="1"/>
  <c r="E10" i="1"/>
  <c r="E17" i="1"/>
  <c r="E13" i="1"/>
  <c r="D23" i="2"/>
  <c r="F29" i="2" l="1"/>
  <c r="F31" i="2" s="1"/>
  <c r="F22" i="2"/>
  <c r="F23" i="2"/>
  <c r="F24" i="2"/>
  <c r="C4" i="3" l="1"/>
  <c r="B25" i="2"/>
  <c r="D21" i="2"/>
  <c r="F21" i="2" s="1"/>
  <c r="D19" i="2"/>
  <c r="D17" i="2"/>
  <c r="F17" i="2" s="1"/>
  <c r="D16" i="2"/>
  <c r="F16" i="2" s="1"/>
  <c r="D15" i="2"/>
  <c r="F15" i="2" s="1"/>
  <c r="D14" i="2"/>
  <c r="F14" i="2" s="1"/>
  <c r="D13" i="2"/>
  <c r="F13" i="2" s="1"/>
  <c r="D12" i="2"/>
  <c r="F12" i="2" s="1"/>
  <c r="D11" i="2"/>
  <c r="F11" i="2" s="1"/>
  <c r="D10" i="2"/>
  <c r="F10" i="2" s="1"/>
  <c r="D9" i="2"/>
  <c r="F9" i="2" s="1"/>
  <c r="B33" i="2" l="1"/>
  <c r="C31" i="2"/>
  <c r="F18" i="2"/>
  <c r="C25" i="2"/>
  <c r="C18" i="2"/>
  <c r="D18" i="2"/>
  <c r="E9" i="2" s="1"/>
  <c r="D25" i="2"/>
  <c r="E22" i="2" l="1"/>
  <c r="E23" i="2"/>
  <c r="E24" i="2"/>
  <c r="E21" i="2"/>
  <c r="E28" i="2"/>
  <c r="E30" i="2"/>
  <c r="E27" i="2"/>
  <c r="E29" i="2"/>
  <c r="E26" i="2"/>
  <c r="C10" i="2"/>
  <c r="C12" i="2"/>
  <c r="C14" i="2"/>
  <c r="C16" i="2"/>
  <c r="C9" i="2"/>
  <c r="C11" i="2"/>
  <c r="C13" i="2"/>
  <c r="C15" i="2"/>
  <c r="C17" i="2"/>
  <c r="C23" i="2"/>
  <c r="C21" i="2"/>
  <c r="C22" i="2"/>
  <c r="C24" i="2"/>
  <c r="C27" i="2"/>
  <c r="C29" i="2"/>
  <c r="C26" i="2"/>
  <c r="C28" i="2"/>
  <c r="C30" i="2"/>
  <c r="E11" i="2"/>
  <c r="E13" i="2"/>
  <c r="E15" i="2"/>
  <c r="E17" i="2"/>
  <c r="E10" i="2"/>
  <c r="E12" i="2"/>
  <c r="E14" i="2"/>
  <c r="E16" i="2"/>
  <c r="F25" i="2"/>
  <c r="C4" i="2" l="1"/>
</calcChain>
</file>

<file path=xl/sharedStrings.xml><?xml version="1.0" encoding="utf-8"?>
<sst xmlns="http://schemas.openxmlformats.org/spreadsheetml/2006/main" count="102" uniqueCount="68">
  <si>
    <t>Face value</t>
  </si>
  <si>
    <t>Share              în %</t>
  </si>
  <si>
    <t>Share             în %</t>
  </si>
  <si>
    <t>Banknotes</t>
  </si>
  <si>
    <t>Coins</t>
  </si>
  <si>
    <t xml:space="preserve">Valoarea nominală </t>
  </si>
  <si>
    <t>Pondere              în %</t>
  </si>
  <si>
    <t>Bancnote</t>
  </si>
  <si>
    <t>Bancnote comemorative</t>
  </si>
  <si>
    <t>Monede</t>
  </si>
  <si>
    <t>Номинальная стоимость</t>
  </si>
  <si>
    <t>Доля в %</t>
  </si>
  <si>
    <t>Банкноты</t>
  </si>
  <si>
    <t>Всего</t>
  </si>
  <si>
    <t>Памятные банкноты</t>
  </si>
  <si>
    <t>Монеты</t>
  </si>
  <si>
    <t>Итого</t>
  </si>
  <si>
    <t>Monede jubiliare și comemorative</t>
  </si>
  <si>
    <t xml:space="preserve">Numerar în circulaţie              (mil. lei)                                     </t>
  </si>
  <si>
    <t>Commemorative banknotes</t>
  </si>
  <si>
    <t>Памятные и юбилейные монеты</t>
  </si>
  <si>
    <t xml:space="preserve">Cash in circulation                   (MDL, million)                                     </t>
  </si>
  <si>
    <t xml:space="preserve">Денежная наличность        в обращении                      (млн. лей)                                     </t>
  </si>
  <si>
    <t>Количество банкнот/ монет в обращении            (млн. шт.)</t>
  </si>
  <si>
    <t>Quantity of banknotes/ coins in circulation                   (pcs, million)</t>
  </si>
  <si>
    <t>Cantitatea bancnotelor/ monedelor în circulaţie (mil. buc.)</t>
  </si>
  <si>
    <t>Cantitatea bancnotelor/ monedelor pe cap de locuitor cu reședință obișnuită (buc.)</t>
  </si>
  <si>
    <t>Количество банкнот/ монет на душу населения c постоянным местом жительства  (шт.)</t>
  </si>
  <si>
    <t>Quantity of banknotes/ coins per capita for habitual residence (pcs)</t>
  </si>
  <si>
    <t>Total</t>
  </si>
  <si>
    <t>În total</t>
  </si>
  <si>
    <t>Commemorative and jubilee coins</t>
  </si>
  <si>
    <t>Structura bancnotelor și monedelor în circulaţie</t>
  </si>
  <si>
    <t xml:space="preserve">Structure of banknotes and coins in circulation </t>
  </si>
  <si>
    <t>Структура банкнот и монет в обращении</t>
  </si>
  <si>
    <t>1 LEU</t>
  </si>
  <si>
    <t>5 LEI</t>
  </si>
  <si>
    <t>10 LEI</t>
  </si>
  <si>
    <t>20 LEI</t>
  </si>
  <si>
    <t>50 LEI</t>
  </si>
  <si>
    <t>100 LEI</t>
  </si>
  <si>
    <t>200 LEI</t>
  </si>
  <si>
    <t>500 LEI</t>
  </si>
  <si>
    <t>1000 LEI</t>
  </si>
  <si>
    <t>2 LEI</t>
  </si>
  <si>
    <t>1 BAN</t>
  </si>
  <si>
    <t>5 BANI</t>
  </si>
  <si>
    <t>10 BANI</t>
  </si>
  <si>
    <t>25 BANI</t>
  </si>
  <si>
    <t>50 BANI</t>
  </si>
  <si>
    <t>1 ЛЕЙ</t>
  </si>
  <si>
    <t>5 ЛЕЕВ</t>
  </si>
  <si>
    <t>10 ЛЕЕВ</t>
  </si>
  <si>
    <t>20 ЛЕЕВ</t>
  </si>
  <si>
    <t>50 ЛЕЕВ</t>
  </si>
  <si>
    <t>100 ЛЕЕВ</t>
  </si>
  <si>
    <t>200 ЛЕЕВ</t>
  </si>
  <si>
    <t>500 ЛЕЕВ</t>
  </si>
  <si>
    <t>1000 ЛЕЕВ</t>
  </si>
  <si>
    <t>2 ЛЕЯ</t>
  </si>
  <si>
    <t>1 БАН</t>
  </si>
  <si>
    <t>5 БАНЕЙ</t>
  </si>
  <si>
    <t>10 БАНЕЙ</t>
  </si>
  <si>
    <t>25 БАНЕЙ</t>
  </si>
  <si>
    <t>50 БАНЕЙ</t>
  </si>
  <si>
    <t>la situaţia din 31 decembrie 2025</t>
  </si>
  <si>
    <t>as of 31 December 2025</t>
  </si>
  <si>
    <t>на 31 декабря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</si>
</sst>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;;"/>
    <numFmt numFmtId="165" formatCode="#,##0.00_ ;[Red]\-#,##0.00\ "/>
    <numFmt numFmtId="166" formatCode="0.0000"/>
    <numFmt numFmtId="167" formatCode="#,##0.000"/>
    <numFmt numFmtId="168" formatCode="0.000"/>
    <numFmt numFmtId="169" formatCode="#,##0\ &quot;L&quot;"/>
    <numFmt numFmtId="170" formatCode="#,##0.00\ &quot;L&quot;"/>
  </numFmts>
  <fonts count="1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04"/>
    </font>
    <font>
      <sz val="11"/>
      <name val="Roboto"/>
      <charset val="204"/>
    </font>
    <font>
      <sz val="10"/>
      <name val="Roboto"/>
      <charset val="204"/>
    </font>
    <font>
      <b/>
      <sz val="10"/>
      <name val="Roboto"/>
      <charset val="204"/>
    </font>
    <font>
      <sz val="11"/>
      <color indexed="8"/>
      <name val="Roboto"/>
      <charset val="204"/>
    </font>
    <font>
      <sz val="11"/>
      <color theme="0"/>
      <name val="Roboto"/>
      <charset val="204"/>
    </font>
    <font>
      <b/>
      <sz val="10"/>
      <color indexed="8"/>
      <name val="Roboto"/>
      <charset val="204"/>
    </font>
    <font>
      <sz val="10"/>
      <color theme="0"/>
      <name val="Roboto"/>
      <charset val="204"/>
    </font>
    <font>
      <b/>
      <sz val="10"/>
      <color indexed="10"/>
      <name val="Roboto"/>
      <charset val="204"/>
    </font>
    <font>
      <b/>
      <sz val="11"/>
      <name val="Roboto"/>
      <charset val="204"/>
    </font>
    <font>
      <b/>
      <sz val="10"/>
      <color rgb="FFFF0000"/>
      <name val="Roboto"/>
      <charset val="204"/>
    </font>
    <font>
      <b/>
      <sz val="10"/>
      <color rgb="FFC00000"/>
      <name val="Roboto"/>
      <charset val="204"/>
    </font>
    <font>
      <sz val="12"/>
      <name val="Roboto"/>
      <charset val="204"/>
    </font>
    <font>
      <sz val="10"/>
      <color indexed="8"/>
      <name val="Roboto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23"/>
      </top>
      <bottom style="thin">
        <color indexed="23"/>
      </bottom>
      <diagonal/>
    </border>
    <border>
      <left style="medium">
        <color indexed="8"/>
      </left>
      <right/>
      <top/>
      <bottom style="thin">
        <color indexed="23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8"/>
      </left>
      <right style="medium">
        <color indexed="8"/>
      </right>
      <top style="thin">
        <color indexed="23"/>
      </top>
      <bottom style="thin">
        <color indexed="23"/>
      </bottom>
      <diagonal/>
    </border>
    <border>
      <left style="medium">
        <color indexed="8"/>
      </left>
      <right style="thin">
        <color indexed="8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23"/>
      </top>
      <bottom/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23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8"/>
      </left>
      <right/>
      <top style="thin">
        <color indexed="23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23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8"/>
      </left>
      <right style="medium">
        <color indexed="8"/>
      </right>
      <top style="thin">
        <color indexed="23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23"/>
      </bottom>
      <diagonal/>
    </border>
    <border>
      <left style="medium">
        <color indexed="8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8"/>
      </right>
      <top style="thin">
        <color theme="0" tint="-0.499984740745262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theme="0" tint="-0.34998626667073579"/>
      </top>
      <bottom style="thin">
        <color theme="0" tint="-0.499984740745262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theme="0" tint="-0.499984740745262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9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6" fillId="0" borderId="0" xfId="0" applyNumberFormat="1" applyFont="1" applyAlignment="1">
      <alignment vertical="top" wrapText="1"/>
    </xf>
    <xf numFmtId="4" fontId="7" fillId="0" borderId="0" xfId="0" applyNumberFormat="1" applyFont="1" applyAlignment="1">
      <alignment vertical="top" wrapText="1"/>
    </xf>
    <xf numFmtId="164" fontId="8" fillId="0" borderId="44" xfId="0" applyNumberFormat="1" applyFont="1" applyBorder="1" applyAlignment="1">
      <alignment horizontal="center" vertical="center" wrapText="1"/>
    </xf>
    <xf numFmtId="164" fontId="8" fillId="0" borderId="45" xfId="0" applyNumberFormat="1" applyFont="1" applyBorder="1" applyAlignment="1">
      <alignment horizontal="center" vertical="center" wrapText="1"/>
    </xf>
    <xf numFmtId="164" fontId="8" fillId="0" borderId="46" xfId="0" applyNumberFormat="1" applyFont="1" applyBorder="1" applyAlignment="1">
      <alignment horizontal="center" vertical="center" textRotation="90" wrapText="1"/>
    </xf>
    <xf numFmtId="164" fontId="8" fillId="0" borderId="47" xfId="0" applyNumberFormat="1" applyFont="1" applyBorder="1" applyAlignment="1">
      <alignment horizontal="center" vertical="center" textRotation="90" wrapText="1"/>
    </xf>
    <xf numFmtId="0" fontId="4" fillId="0" borderId="4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4" fontId="8" fillId="0" borderId="8" xfId="0" applyNumberFormat="1" applyFont="1" applyBorder="1" applyAlignment="1">
      <alignment horizontal="center" vertical="center" textRotation="90" wrapText="1"/>
    </xf>
    <xf numFmtId="164" fontId="8" fillId="0" borderId="7" xfId="0" applyNumberFormat="1" applyFont="1" applyBorder="1" applyAlignment="1">
      <alignment horizontal="center" vertical="center" wrapText="1"/>
    </xf>
    <xf numFmtId="164" fontId="8" fillId="0" borderId="9" xfId="0" applyNumberFormat="1" applyFont="1" applyBorder="1" applyAlignment="1">
      <alignment horizontal="center" vertical="center" textRotation="90" wrapText="1"/>
    </xf>
    <xf numFmtId="164" fontId="8" fillId="0" borderId="48" xfId="0" applyNumberFormat="1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 textRotation="90" wrapText="1"/>
    </xf>
    <xf numFmtId="164" fontId="8" fillId="0" borderId="12" xfId="0" applyNumberFormat="1" applyFont="1" applyBorder="1" applyAlignment="1">
      <alignment horizontal="center" vertical="center" wrapText="1"/>
    </xf>
    <xf numFmtId="164" fontId="8" fillId="0" borderId="14" xfId="0" applyNumberFormat="1" applyFont="1" applyBorder="1" applyAlignment="1">
      <alignment horizontal="center" vertical="center" textRotation="90" wrapText="1"/>
    </xf>
    <xf numFmtId="164" fontId="8" fillId="0" borderId="49" xfId="0" applyNumberFormat="1" applyFont="1" applyBorder="1" applyAlignment="1">
      <alignment horizontal="center" vertical="center" wrapText="1"/>
    </xf>
    <xf numFmtId="164" fontId="8" fillId="0" borderId="26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5" fillId="0" borderId="50" xfId="0" applyNumberFormat="1" applyFont="1" applyBorder="1" applyAlignment="1">
      <alignment horizontal="right" vertical="top" wrapText="1"/>
    </xf>
    <xf numFmtId="4" fontId="4" fillId="0" borderId="19" xfId="0" applyNumberFormat="1" applyFont="1" applyBorder="1"/>
    <xf numFmtId="4" fontId="4" fillId="0" borderId="20" xfId="0" applyNumberFormat="1" applyFont="1" applyBorder="1"/>
    <xf numFmtId="4" fontId="4" fillId="0" borderId="21" xfId="0" applyNumberFormat="1" applyFont="1" applyBorder="1"/>
    <xf numFmtId="165" fontId="4" fillId="0" borderId="22" xfId="0" applyNumberFormat="1" applyFont="1" applyBorder="1"/>
    <xf numFmtId="2" fontId="4" fillId="0" borderId="51" xfId="0" applyNumberFormat="1" applyFont="1" applyBorder="1"/>
    <xf numFmtId="166" fontId="9" fillId="0" borderId="0" xfId="0" applyNumberFormat="1" applyFont="1"/>
    <xf numFmtId="164" fontId="8" fillId="0" borderId="24" xfId="2" applyNumberFormat="1" applyFont="1" applyBorder="1" applyAlignment="1">
      <alignment horizontal="right" vertical="top" wrapText="1"/>
    </xf>
    <xf numFmtId="4" fontId="4" fillId="0" borderId="24" xfId="0" applyNumberFormat="1" applyFont="1" applyBorder="1"/>
    <xf numFmtId="4" fontId="4" fillId="0" borderId="52" xfId="0" applyNumberFormat="1" applyFont="1" applyBorder="1"/>
    <xf numFmtId="4" fontId="4" fillId="0" borderId="36" xfId="0" applyNumberFormat="1" applyFont="1" applyBorder="1"/>
    <xf numFmtId="165" fontId="4" fillId="0" borderId="52" xfId="0" applyNumberFormat="1" applyFont="1" applyBorder="1"/>
    <xf numFmtId="2" fontId="4" fillId="0" borderId="63" xfId="0" applyNumberFormat="1" applyFont="1" applyBorder="1"/>
    <xf numFmtId="164" fontId="8" fillId="0" borderId="53" xfId="2" applyNumberFormat="1" applyFont="1" applyBorder="1" applyAlignment="1">
      <alignment horizontal="right" vertical="top" wrapText="1"/>
    </xf>
    <xf numFmtId="4" fontId="4" fillId="0" borderId="25" xfId="0" applyNumberFormat="1" applyFont="1" applyBorder="1"/>
    <xf numFmtId="4" fontId="4" fillId="0" borderId="8" xfId="0" applyNumberFormat="1" applyFont="1" applyBorder="1"/>
    <xf numFmtId="4" fontId="4" fillId="0" borderId="7" xfId="0" applyNumberFormat="1" applyFont="1" applyBorder="1"/>
    <xf numFmtId="165" fontId="4" fillId="0" borderId="9" xfId="0" applyNumberFormat="1" applyFont="1" applyBorder="1"/>
    <xf numFmtId="2" fontId="4" fillId="0" borderId="54" xfId="0" applyNumberFormat="1" applyFont="1" applyBorder="1"/>
    <xf numFmtId="3" fontId="4" fillId="0" borderId="0" xfId="0" applyNumberFormat="1" applyFont="1"/>
    <xf numFmtId="164" fontId="5" fillId="2" borderId="26" xfId="0" applyNumberFormat="1" applyFont="1" applyFill="1" applyBorder="1" applyAlignment="1">
      <alignment horizontal="left" vertical="top" wrapText="1"/>
    </xf>
    <xf numFmtId="4" fontId="10" fillId="4" borderId="26" xfId="0" applyNumberFormat="1" applyFont="1" applyFill="1" applyBorder="1"/>
    <xf numFmtId="4" fontId="10" fillId="4" borderId="27" xfId="0" applyNumberFormat="1" applyFont="1" applyFill="1" applyBorder="1"/>
    <xf numFmtId="4" fontId="10" fillId="4" borderId="28" xfId="0" applyNumberFormat="1" applyFont="1" applyFill="1" applyBorder="1"/>
    <xf numFmtId="3" fontId="10" fillId="4" borderId="29" xfId="0" applyNumberFormat="1" applyFont="1" applyFill="1" applyBorder="1"/>
    <xf numFmtId="2" fontId="10" fillId="4" borderId="37" xfId="0" applyNumberFormat="1" applyFont="1" applyFill="1" applyBorder="1"/>
    <xf numFmtId="0" fontId="11" fillId="3" borderId="0" xfId="0" applyFont="1" applyFill="1"/>
    <xf numFmtId="0" fontId="5" fillId="3" borderId="0" xfId="0" applyFont="1" applyFill="1"/>
    <xf numFmtId="3" fontId="5" fillId="3" borderId="0" xfId="0" applyNumberFormat="1" applyFont="1" applyFill="1"/>
    <xf numFmtId="164" fontId="8" fillId="2" borderId="55" xfId="0" applyNumberFormat="1" applyFont="1" applyFill="1" applyBorder="1" applyAlignment="1">
      <alignment horizontal="left" vertical="top" wrapText="1"/>
    </xf>
    <xf numFmtId="4" fontId="4" fillId="4" borderId="31" xfId="0" applyNumberFormat="1" applyFont="1" applyFill="1" applyBorder="1"/>
    <xf numFmtId="4" fontId="5" fillId="4" borderId="8" xfId="0" applyNumberFormat="1" applyFont="1" applyFill="1" applyBorder="1"/>
    <xf numFmtId="167" fontId="4" fillId="4" borderId="12" xfId="0" applyNumberFormat="1" applyFont="1" applyFill="1" applyBorder="1"/>
    <xf numFmtId="3" fontId="5" fillId="4" borderId="14" xfId="0" applyNumberFormat="1" applyFont="1" applyFill="1" applyBorder="1"/>
    <xf numFmtId="3" fontId="5" fillId="4" borderId="56" xfId="0" applyNumberFormat="1" applyFont="1" applyFill="1" applyBorder="1"/>
    <xf numFmtId="164" fontId="8" fillId="0" borderId="33" xfId="2" applyNumberFormat="1" applyFont="1" applyBorder="1" applyAlignment="1">
      <alignment horizontal="right" vertical="top" wrapText="1"/>
    </xf>
    <xf numFmtId="4" fontId="4" fillId="0" borderId="34" xfId="0" applyNumberFormat="1" applyFont="1" applyBorder="1"/>
    <xf numFmtId="2" fontId="4" fillId="0" borderId="20" xfId="0" applyNumberFormat="1" applyFont="1" applyBorder="1"/>
    <xf numFmtId="4" fontId="4" fillId="0" borderId="64" xfId="0" applyNumberFormat="1" applyFont="1" applyBorder="1"/>
    <xf numFmtId="164" fontId="8" fillId="0" borderId="35" xfId="2" applyNumberFormat="1" applyFont="1" applyBorder="1" applyAlignment="1">
      <alignment horizontal="right" vertical="top" wrapText="1"/>
    </xf>
    <xf numFmtId="2" fontId="4" fillId="0" borderId="52" xfId="0" applyNumberFormat="1" applyFont="1" applyBorder="1"/>
    <xf numFmtId="4" fontId="4" fillId="0" borderId="71" xfId="0" applyNumberFormat="1" applyFont="1" applyBorder="1"/>
    <xf numFmtId="4" fontId="4" fillId="0" borderId="63" xfId="0" applyNumberFormat="1" applyFont="1" applyBorder="1"/>
    <xf numFmtId="164" fontId="8" fillId="0" borderId="57" xfId="2" applyNumberFormat="1" applyFont="1" applyBorder="1" applyAlignment="1">
      <alignment horizontal="right" vertical="top" wrapText="1"/>
    </xf>
    <xf numFmtId="2" fontId="4" fillId="0" borderId="8" xfId="0" applyNumberFormat="1" applyFont="1" applyBorder="1"/>
    <xf numFmtId="4" fontId="4" fillId="0" borderId="65" xfId="0" applyNumberFormat="1" applyFont="1" applyBorder="1"/>
    <xf numFmtId="164" fontId="8" fillId="2" borderId="26" xfId="0" applyNumberFormat="1" applyFont="1" applyFill="1" applyBorder="1" applyAlignment="1">
      <alignment horizontal="left" vertical="top" wrapText="1"/>
    </xf>
    <xf numFmtId="164" fontId="8" fillId="0" borderId="33" xfId="0" applyNumberFormat="1" applyFont="1" applyBorder="1" applyAlignment="1">
      <alignment horizontal="right" vertical="top" wrapText="1"/>
    </xf>
    <xf numFmtId="168" fontId="4" fillId="0" borderId="20" xfId="0" applyNumberFormat="1" applyFont="1" applyBorder="1"/>
    <xf numFmtId="164" fontId="8" fillId="0" borderId="35" xfId="0" applyNumberFormat="1" applyFont="1" applyBorder="1" applyAlignment="1">
      <alignment horizontal="right" vertical="top" wrapText="1"/>
    </xf>
    <xf numFmtId="4" fontId="4" fillId="0" borderId="0" xfId="0" applyNumberFormat="1" applyFont="1"/>
    <xf numFmtId="164" fontId="8" fillId="0" borderId="57" xfId="0" applyNumberFormat="1" applyFont="1" applyBorder="1" applyAlignment="1">
      <alignment horizontal="right" vertical="top" wrapText="1"/>
    </xf>
    <xf numFmtId="4" fontId="4" fillId="0" borderId="38" xfId="0" applyNumberFormat="1" applyFont="1" applyBorder="1"/>
    <xf numFmtId="164" fontId="8" fillId="2" borderId="48" xfId="0" applyNumberFormat="1" applyFont="1" applyFill="1" applyBorder="1" applyAlignment="1">
      <alignment horizontal="left" vertical="top" wrapText="1"/>
    </xf>
    <xf numFmtId="4" fontId="10" fillId="4" borderId="40" xfId="0" applyNumberFormat="1" applyFont="1" applyFill="1" applyBorder="1"/>
    <xf numFmtId="4" fontId="10" fillId="4" borderId="51" xfId="0" applyNumberFormat="1" applyFont="1" applyFill="1" applyBorder="1"/>
    <xf numFmtId="0" fontId="3" fillId="3" borderId="0" xfId="0" applyFont="1" applyFill="1"/>
    <xf numFmtId="0" fontId="4" fillId="3" borderId="0" xfId="0" applyFont="1" applyFill="1"/>
    <xf numFmtId="3" fontId="4" fillId="3" borderId="0" xfId="0" applyNumberFormat="1" applyFont="1" applyFill="1"/>
    <xf numFmtId="164" fontId="8" fillId="2" borderId="58" xfId="0" applyNumberFormat="1" applyFont="1" applyFill="1" applyBorder="1" applyAlignment="1">
      <alignment horizontal="left" vertical="top" wrapText="1"/>
    </xf>
    <xf numFmtId="4" fontId="4" fillId="4" borderId="17" xfId="0" applyNumberFormat="1" applyFont="1" applyFill="1" applyBorder="1"/>
    <xf numFmtId="4" fontId="5" fillId="4" borderId="27" xfId="0" applyNumberFormat="1" applyFont="1" applyFill="1" applyBorder="1"/>
    <xf numFmtId="167" fontId="4" fillId="4" borderId="28" xfId="0" applyNumberFormat="1" applyFont="1" applyFill="1" applyBorder="1"/>
    <xf numFmtId="3" fontId="5" fillId="4" borderId="29" xfId="0" applyNumberFormat="1" applyFont="1" applyFill="1" applyBorder="1"/>
    <xf numFmtId="4" fontId="5" fillId="4" borderId="37" xfId="0" applyNumberFormat="1" applyFont="1" applyFill="1" applyBorder="1"/>
    <xf numFmtId="164" fontId="8" fillId="2" borderId="59" xfId="0" applyNumberFormat="1" applyFont="1" applyFill="1" applyBorder="1" applyAlignment="1">
      <alignment horizontal="left" vertical="top" wrapText="1"/>
    </xf>
    <xf numFmtId="4" fontId="12" fillId="4" borderId="60" xfId="0" applyNumberFormat="1" applyFont="1" applyFill="1" applyBorder="1"/>
    <xf numFmtId="3" fontId="12" fillId="4" borderId="61" xfId="0" applyNumberFormat="1" applyFont="1" applyFill="1" applyBorder="1"/>
    <xf numFmtId="3" fontId="12" fillId="4" borderId="62" xfId="0" applyNumberFormat="1" applyFont="1" applyFill="1" applyBorder="1"/>
    <xf numFmtId="4" fontId="12" fillId="4" borderId="70" xfId="0" applyNumberFormat="1" applyFont="1" applyFill="1" applyBorder="1"/>
    <xf numFmtId="169" fontId="13" fillId="3" borderId="0" xfId="0" applyNumberFormat="1" applyFont="1" applyFill="1"/>
    <xf numFmtId="0" fontId="14" fillId="0" borderId="0" xfId="0" applyFont="1"/>
    <xf numFmtId="170" fontId="4" fillId="0" borderId="0" xfId="0" applyNumberFormat="1" applyFont="1"/>
    <xf numFmtId="0" fontId="3" fillId="0" borderId="0" xfId="2" applyFont="1"/>
    <xf numFmtId="0" fontId="4" fillId="0" borderId="0" xfId="2" applyFont="1"/>
    <xf numFmtId="164" fontId="6" fillId="0" borderId="0" xfId="2" applyNumberFormat="1" applyFont="1" applyAlignment="1">
      <alignment vertical="top" wrapText="1"/>
    </xf>
    <xf numFmtId="4" fontId="7" fillId="0" borderId="0" xfId="2" applyNumberFormat="1" applyFont="1" applyAlignment="1">
      <alignment vertical="top" wrapText="1"/>
    </xf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164" fontId="8" fillId="0" borderId="50" xfId="2" applyNumberFormat="1" applyFont="1" applyBorder="1" applyAlignment="1">
      <alignment horizontal="right" vertical="top" wrapText="1"/>
    </xf>
    <xf numFmtId="4" fontId="4" fillId="0" borderId="20" xfId="2" applyNumberFormat="1" applyFont="1" applyBorder="1"/>
    <xf numFmtId="4" fontId="4" fillId="0" borderId="21" xfId="2" applyNumberFormat="1" applyFont="1" applyBorder="1"/>
    <xf numFmtId="165" fontId="4" fillId="0" borderId="22" xfId="2" applyNumberFormat="1" applyFont="1" applyBorder="1"/>
    <xf numFmtId="2" fontId="4" fillId="0" borderId="51" xfId="2" applyNumberFormat="1" applyFont="1" applyBorder="1"/>
    <xf numFmtId="4" fontId="4" fillId="0" borderId="52" xfId="2" applyNumberFormat="1" applyFont="1" applyBorder="1"/>
    <xf numFmtId="4" fontId="4" fillId="0" borderId="36" xfId="2" applyNumberFormat="1" applyFont="1" applyBorder="1"/>
    <xf numFmtId="165" fontId="4" fillId="0" borderId="52" xfId="2" applyNumberFormat="1" applyFont="1" applyBorder="1"/>
    <xf numFmtId="2" fontId="4" fillId="0" borderId="63" xfId="2" applyNumberFormat="1" applyFont="1" applyBorder="1"/>
    <xf numFmtId="4" fontId="4" fillId="0" borderId="8" xfId="2" applyNumberFormat="1" applyFont="1" applyBorder="1"/>
    <xf numFmtId="4" fontId="4" fillId="0" borderId="7" xfId="2" applyNumberFormat="1" applyFont="1" applyBorder="1"/>
    <xf numFmtId="165" fontId="4" fillId="0" borderId="9" xfId="2" applyNumberFormat="1" applyFont="1" applyBorder="1"/>
    <xf numFmtId="2" fontId="4" fillId="0" borderId="54" xfId="2" applyNumberFormat="1" applyFont="1" applyBorder="1"/>
    <xf numFmtId="4" fontId="10" fillId="4" borderId="26" xfId="2" applyNumberFormat="1" applyFont="1" applyFill="1" applyBorder="1"/>
    <xf numFmtId="4" fontId="10" fillId="4" borderId="27" xfId="2" applyNumberFormat="1" applyFont="1" applyFill="1" applyBorder="1"/>
    <xf numFmtId="4" fontId="10" fillId="4" borderId="28" xfId="2" applyNumberFormat="1" applyFont="1" applyFill="1" applyBorder="1"/>
    <xf numFmtId="3" fontId="10" fillId="4" borderId="29" xfId="2" applyNumberFormat="1" applyFont="1" applyFill="1" applyBorder="1"/>
    <xf numFmtId="2" fontId="10" fillId="4" borderId="37" xfId="2" applyNumberFormat="1" applyFont="1" applyFill="1" applyBorder="1"/>
    <xf numFmtId="0" fontId="11" fillId="3" borderId="0" xfId="2" applyFont="1" applyFill="1"/>
    <xf numFmtId="0" fontId="5" fillId="3" borderId="0" xfId="2" applyFont="1" applyFill="1"/>
    <xf numFmtId="4" fontId="5" fillId="4" borderId="8" xfId="2" applyNumberFormat="1" applyFont="1" applyFill="1" applyBorder="1"/>
    <xf numFmtId="167" fontId="4" fillId="4" borderId="12" xfId="2" applyNumberFormat="1" applyFont="1" applyFill="1" applyBorder="1"/>
    <xf numFmtId="3" fontId="5" fillId="4" borderId="14" xfId="2" applyNumberFormat="1" applyFont="1" applyFill="1" applyBorder="1"/>
    <xf numFmtId="3" fontId="5" fillId="4" borderId="56" xfId="2" applyNumberFormat="1" applyFont="1" applyFill="1" applyBorder="1"/>
    <xf numFmtId="2" fontId="4" fillId="0" borderId="20" xfId="2" applyNumberFormat="1" applyFont="1" applyBorder="1"/>
    <xf numFmtId="4" fontId="4" fillId="0" borderId="64" xfId="2" applyNumberFormat="1" applyFont="1" applyBorder="1"/>
    <xf numFmtId="2" fontId="4" fillId="0" borderId="52" xfId="2" applyNumberFormat="1" applyFont="1" applyBorder="1"/>
    <xf numFmtId="4" fontId="4" fillId="0" borderId="72" xfId="0" applyNumberFormat="1" applyFont="1" applyBorder="1"/>
    <xf numFmtId="2" fontId="4" fillId="0" borderId="8" xfId="2" applyNumberFormat="1" applyFont="1" applyBorder="1"/>
    <xf numFmtId="168" fontId="4" fillId="0" borderId="20" xfId="2" applyNumberFormat="1" applyFont="1" applyBorder="1"/>
    <xf numFmtId="4" fontId="4" fillId="0" borderId="63" xfId="2" applyNumberFormat="1" applyFont="1" applyBorder="1"/>
    <xf numFmtId="4" fontId="4" fillId="0" borderId="48" xfId="2" applyNumberFormat="1" applyFont="1" applyBorder="1"/>
    <xf numFmtId="4" fontId="10" fillId="4" borderId="40" xfId="2" applyNumberFormat="1" applyFont="1" applyFill="1" applyBorder="1"/>
    <xf numFmtId="4" fontId="10" fillId="4" borderId="21" xfId="2" applyNumberFormat="1" applyFont="1" applyFill="1" applyBorder="1"/>
    <xf numFmtId="4" fontId="10" fillId="4" borderId="51" xfId="2" applyNumberFormat="1" applyFont="1" applyFill="1" applyBorder="1"/>
    <xf numFmtId="0" fontId="3" fillId="3" borderId="0" xfId="2" applyFont="1" applyFill="1"/>
    <xf numFmtId="0" fontId="4" fillId="3" borderId="0" xfId="2" applyFont="1" applyFill="1"/>
    <xf numFmtId="4" fontId="5" fillId="4" borderId="27" xfId="2" applyNumberFormat="1" applyFont="1" applyFill="1" applyBorder="1"/>
    <xf numFmtId="3" fontId="5" fillId="4" borderId="29" xfId="2" applyNumberFormat="1" applyFont="1" applyFill="1" applyBorder="1"/>
    <xf numFmtId="4" fontId="5" fillId="4" borderId="37" xfId="2" applyNumberFormat="1" applyFont="1" applyFill="1" applyBorder="1"/>
    <xf numFmtId="3" fontId="12" fillId="4" borderId="61" xfId="2" applyNumberFormat="1" applyFont="1" applyFill="1" applyBorder="1"/>
    <xf numFmtId="3" fontId="12" fillId="4" borderId="62" xfId="2" applyNumberFormat="1" applyFont="1" applyFill="1" applyBorder="1"/>
    <xf numFmtId="4" fontId="12" fillId="4" borderId="70" xfId="2" applyNumberFormat="1" applyFont="1" applyFill="1" applyBorder="1"/>
    <xf numFmtId="0" fontId="14" fillId="0" borderId="0" xfId="2" applyFont="1"/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164" fontId="8" fillId="0" borderId="1" xfId="1" applyNumberFormat="1" applyFont="1" applyBorder="1" applyAlignment="1">
      <alignment horizontal="center" vertical="center" wrapText="1"/>
    </xf>
    <xf numFmtId="164" fontId="8" fillId="0" borderId="2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center" textRotation="90" wrapText="1"/>
    </xf>
    <xf numFmtId="164" fontId="8" fillId="0" borderId="4" xfId="1" applyNumberFormat="1" applyFont="1" applyBorder="1" applyAlignment="1">
      <alignment horizontal="center" vertical="center" textRotation="90" wrapText="1"/>
    </xf>
    <xf numFmtId="164" fontId="8" fillId="0" borderId="5" xfId="1" applyNumberFormat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164" fontId="8" fillId="0" borderId="8" xfId="1" applyNumberFormat="1" applyFont="1" applyBorder="1" applyAlignment="1">
      <alignment horizontal="center" vertical="center" textRotation="90" wrapText="1"/>
    </xf>
    <xf numFmtId="164" fontId="8" fillId="0" borderId="9" xfId="1" applyNumberFormat="1" applyFont="1" applyBorder="1" applyAlignment="1">
      <alignment horizontal="center" vertical="center" textRotation="90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164" fontId="8" fillId="0" borderId="13" xfId="1" applyNumberFormat="1" applyFont="1" applyBorder="1" applyAlignment="1">
      <alignment horizontal="center" vertical="center" textRotation="90" wrapText="1"/>
    </xf>
    <xf numFmtId="164" fontId="8" fillId="0" borderId="14" xfId="1" applyNumberFormat="1" applyFont="1" applyBorder="1" applyAlignment="1">
      <alignment horizontal="center" vertical="center" textRotation="90" wrapText="1"/>
    </xf>
    <xf numFmtId="0" fontId="4" fillId="0" borderId="15" xfId="0" applyFont="1" applyBorder="1" applyAlignment="1">
      <alignment horizontal="center" vertical="center" wrapText="1"/>
    </xf>
    <xf numFmtId="164" fontId="8" fillId="0" borderId="16" xfId="1" applyNumberFormat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2" fontId="4" fillId="0" borderId="23" xfId="0" applyNumberFormat="1" applyFont="1" applyBorder="1"/>
    <xf numFmtId="2" fontId="4" fillId="0" borderId="66" xfId="0" applyNumberFormat="1" applyFont="1" applyBorder="1"/>
    <xf numFmtId="2" fontId="4" fillId="0" borderId="67" xfId="0" applyNumberFormat="1" applyFont="1" applyBorder="1"/>
    <xf numFmtId="164" fontId="8" fillId="2" borderId="16" xfId="1" applyNumberFormat="1" applyFont="1" applyFill="1" applyBorder="1" applyAlignment="1">
      <alignment horizontal="left" vertical="top" wrapText="1"/>
    </xf>
    <xf numFmtId="2" fontId="10" fillId="4" borderId="18" xfId="0" applyNumberFormat="1" applyFont="1" applyFill="1" applyBorder="1"/>
    <xf numFmtId="164" fontId="8" fillId="2" borderId="30" xfId="1" applyNumberFormat="1" applyFont="1" applyFill="1" applyBorder="1" applyAlignment="1">
      <alignment horizontal="left" vertical="top" wrapText="1"/>
    </xf>
    <xf numFmtId="3" fontId="5" fillId="4" borderId="32" xfId="0" applyNumberFormat="1" applyFont="1" applyFill="1" applyBorder="1"/>
    <xf numFmtId="164" fontId="8" fillId="0" borderId="16" xfId="0" applyNumberFormat="1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4" fontId="15" fillId="0" borderId="22" xfId="0" applyNumberFormat="1" applyFont="1" applyBorder="1" applyAlignment="1">
      <alignment horizontal="right" wrapText="1"/>
    </xf>
    <xf numFmtId="4" fontId="15" fillId="0" borderId="52" xfId="0" applyNumberFormat="1" applyFont="1" applyBorder="1" applyAlignment="1">
      <alignment horizontal="right" wrapText="1"/>
    </xf>
    <xf numFmtId="4" fontId="15" fillId="0" borderId="9" xfId="0" applyNumberFormat="1" applyFont="1" applyBorder="1" applyAlignment="1">
      <alignment horizontal="right" wrapText="1"/>
    </xf>
    <xf numFmtId="4" fontId="4" fillId="0" borderId="48" xfId="0" applyNumberFormat="1" applyFont="1" applyBorder="1"/>
    <xf numFmtId="167" fontId="4" fillId="0" borderId="20" xfId="0" applyNumberFormat="1" applyFont="1" applyBorder="1"/>
    <xf numFmtId="4" fontId="15" fillId="0" borderId="68" xfId="0" applyNumberFormat="1" applyFont="1" applyBorder="1" applyAlignment="1">
      <alignment horizontal="right" wrapText="1"/>
    </xf>
    <xf numFmtId="164" fontId="8" fillId="2" borderId="39" xfId="1" applyNumberFormat="1" applyFont="1" applyFill="1" applyBorder="1" applyAlignment="1">
      <alignment horizontal="left" vertical="top" wrapText="1"/>
    </xf>
    <xf numFmtId="4" fontId="10" fillId="4" borderId="21" xfId="0" applyNumberFormat="1" applyFont="1" applyFill="1" applyBorder="1"/>
    <xf numFmtId="3" fontId="10" fillId="4" borderId="9" xfId="0" applyNumberFormat="1" applyFont="1" applyFill="1" applyBorder="1"/>
    <xf numFmtId="4" fontId="10" fillId="4" borderId="23" xfId="0" applyNumberFormat="1" applyFont="1" applyFill="1" applyBorder="1"/>
    <xf numFmtId="164" fontId="8" fillId="2" borderId="11" xfId="1" applyNumberFormat="1" applyFont="1" applyFill="1" applyBorder="1" applyAlignment="1">
      <alignment horizontal="left" vertical="top" wrapText="1"/>
    </xf>
    <xf numFmtId="4" fontId="5" fillId="4" borderId="18" xfId="0" applyNumberFormat="1" applyFont="1" applyFill="1" applyBorder="1"/>
    <xf numFmtId="164" fontId="8" fillId="2" borderId="41" xfId="0" applyNumberFormat="1" applyFont="1" applyFill="1" applyBorder="1" applyAlignment="1">
      <alignment horizontal="left" vertical="top" wrapText="1"/>
    </xf>
    <xf numFmtId="3" fontId="12" fillId="4" borderId="42" xfId="0" applyNumberFormat="1" applyFont="1" applyFill="1" applyBorder="1"/>
    <xf numFmtId="3" fontId="12" fillId="4" borderId="43" xfId="0" applyNumberFormat="1" applyFont="1" applyFill="1" applyBorder="1"/>
    <xf numFmtId="4" fontId="12" fillId="4" borderId="69" xfId="0" applyNumberFormat="1" applyFont="1" applyFill="1" applyBorder="1"/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colors>
    <mruColors>
      <color rgb="FF7C8A9D"/>
      <color rgb="FFFFCD9F"/>
      <color rgb="FFA19E92"/>
      <color rgb="FFED7D31"/>
      <color rgb="FF4F81BD"/>
      <color rgb="FFC9D9E3"/>
      <color rgb="FFEAE8E3"/>
      <color rgb="FF44546A"/>
      <color rgb="FFACB5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1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externalLinks/externalLink1.xml" Type="http://schemas.openxmlformats.org/officeDocument/2006/relationships/externalLink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calcChain.xml" Type="http://schemas.openxmlformats.org/officeDocument/2006/relationships/calcChain"/></Relationships>
</file>

<file path=xl/charts/_rels/chart1.xml.rels><?xml version="1.0" encoding="UTF-8" standalone="yes"?><Relationships xmlns="http://schemas.openxmlformats.org/package/2006/relationships"><Relationship Id="rId1" Target="style1.xml" Type="http://schemas.microsoft.com/office/2011/relationships/chartStyle"/><Relationship Id="rId2" Target="colors1.xml" Type="http://schemas.microsoft.com/office/2011/relationships/chartColorStyle"/><Relationship Id="rId3" Target="../theme/themeOverride1.xml" Type="http://schemas.openxmlformats.org/officeDocument/2006/relationships/themeOverride"/></Relationships>
</file>

<file path=xl/charts/_rels/chart2.xml.rels><?xml version="1.0" encoding="UTF-8" standalone="yes"?><Relationships xmlns="http://schemas.openxmlformats.org/package/2006/relationships"><Relationship Id="rId1" Target="style2.xml" Type="http://schemas.microsoft.com/office/2011/relationships/chartStyle"/><Relationship Id="rId2" Target="colors2.xml" Type="http://schemas.microsoft.com/office/2011/relationships/chartColorStyle"/><Relationship Id="rId3" Target="../theme/themeOverride2.xml" Type="http://schemas.openxmlformats.org/officeDocument/2006/relationships/themeOverride"/></Relationships>
</file>

<file path=xl/charts/_rels/chart3.xml.rels><?xml version="1.0" encoding="UTF-8" standalone="yes"?><Relationships xmlns="http://schemas.openxmlformats.org/package/2006/relationships"><Relationship Id="rId1" Target="style3.xml" Type="http://schemas.microsoft.com/office/2011/relationships/chartStyle"/><Relationship Id="rId2" Target="colors3.xml" Type="http://schemas.microsoft.com/office/2011/relationships/chartColorStyle"/><Relationship Id="rId3" Target="../theme/themeOverride3.xml" Type="http://schemas.openxmlformats.org/officeDocument/2006/relationships/themeOverride"/></Relationships>
</file>

<file path=xl/charts/_rels/chart4.xml.rels><?xml version="1.0" encoding="UTF-8" standalone="yes"?><Relationships xmlns="http://schemas.openxmlformats.org/package/2006/relationships"><Relationship Id="rId1" Target="style4.xml" Type="http://schemas.microsoft.com/office/2011/relationships/chartStyle"/><Relationship Id="rId2" Target="colors4.xml" Type="http://schemas.microsoft.com/office/2011/relationships/chartColorStyle"/></Relationships>
</file>

<file path=xl/charts/_rels/chart5.xml.rels><?xml version="1.0" encoding="UTF-8" standalone="yes"?><Relationships xmlns="http://schemas.openxmlformats.org/package/2006/relationships"><Relationship Id="rId1" Target="style5.xml" Type="http://schemas.microsoft.com/office/2011/relationships/chartStyle"/><Relationship Id="rId2" Target="colors5.xml" Type="http://schemas.microsoft.com/office/2011/relationships/chartColorStyle"/></Relationships>
</file>

<file path=xl/charts/_rels/chart6.xml.rels><?xml version="1.0" encoding="UTF-8" standalone="yes"?><Relationships xmlns="http://schemas.openxmlformats.org/package/2006/relationships"><Relationship Id="rId1" Target="style6.xml" Type="http://schemas.microsoft.com/office/2011/relationships/chartStyle"/><Relationship Id="rId2" Target="colors6.xml" Type="http://schemas.microsoft.com/office/2011/relationships/chartColorStyle"/></Relationships>
</file>

<file path=xl/charts/_rels/chart7.xml.rels><?xml version="1.0" encoding="UTF-8" standalone="yes"?><Relationships xmlns="http://schemas.openxmlformats.org/package/2006/relationships"><Relationship Id="rId1" Target="style7.xml" Type="http://schemas.microsoft.com/office/2011/relationships/chartStyle"/><Relationship Id="rId2" Target="colors7.xml" Type="http://schemas.microsoft.com/office/2011/relationships/chartColorStyle"/></Relationships>
</file>

<file path=xl/charts/_rels/chart8.xml.rels><?xml version="1.0" encoding="UTF-8" standalone="yes"?><Relationships xmlns="http://schemas.openxmlformats.org/package/2006/relationships"><Relationship Id="rId1" Target="style8.xml" Type="http://schemas.microsoft.com/office/2011/relationships/chartStyle"/><Relationship Id="rId2" Target="colors8.xml" Type="http://schemas.microsoft.com/office/2011/relationships/chartColorStyle"/></Relationships>
</file>

<file path=xl/charts/_rels/chart9.xml.rels><?xml version="1.0" encoding="UTF-8" standalone="yes"?><Relationships xmlns="http://schemas.openxmlformats.org/package/2006/relationships"><Relationship Id="rId1" Target="style9.xml" Type="http://schemas.microsoft.com/office/2011/relationships/chartStyle"/><Relationship Id="rId2" Target="colors9.xml" Type="http://schemas.microsoft.com/office/2011/relationships/chartColorStyle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r>
              <a:rPr lang="ro-RO" sz="1000" b="1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Graficul nr. </a:t>
            </a:r>
            <a:r>
              <a:rPr lang="ru-RU" sz="1000" b="1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1</a:t>
            </a:r>
            <a:r>
              <a:rPr lang="en-US" sz="1000" b="1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:</a:t>
            </a:r>
            <a:r>
              <a:rPr lang="ro-RO" sz="1000" b="1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 </a:t>
            </a:r>
            <a:r>
              <a:rPr lang="en-US" sz="1000" b="1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Structura </a:t>
            </a:r>
            <a:r>
              <a:rPr lang="ro-MD" sz="1000" b="1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bancnotelor și monedelor</a:t>
            </a:r>
            <a:r>
              <a:rPr lang="en-US" sz="1000" b="1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 </a:t>
            </a:r>
            <a:r>
              <a:rPr lang="ro-MD" sz="1000" b="1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                 </a:t>
            </a:r>
            <a:r>
              <a:rPr lang="en-US" sz="1000" b="1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în circulaţie la situa</a:t>
            </a:r>
            <a:r>
              <a:rPr lang="ro-MD" sz="1000" b="1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ția</a:t>
            </a:r>
            <a:r>
              <a:rPr lang="ro-MD" sz="1000" b="1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 31 decembrie </a:t>
            </a:r>
            <a:r>
              <a:rPr lang="ro-RO" sz="1000" b="1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20</a:t>
            </a:r>
            <a:r>
              <a:rPr lang="en-US" sz="1000" b="1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25</a:t>
            </a:r>
            <a:r>
              <a:rPr lang="ro-MD" sz="1000" b="1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                                                         </a:t>
            </a:r>
            <a:r>
              <a:rPr lang="en-US" sz="1000" b="0" i="1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din punct de vedere </a:t>
            </a:r>
            <a:r>
              <a:rPr lang="ro-RO" sz="1000" b="0" i="1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cantitativ</a:t>
            </a:r>
            <a:endParaRPr lang="en-US" sz="1000" b="0" i="1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endParaRPr>
          </a:p>
        </c:rich>
      </c:tx>
      <c:layout>
        <c:manualLayout>
          <c:xMode val="edge"/>
          <c:yMode val="edge"/>
          <c:x val="9.4215986185959708E-2"/>
          <c:y val="1.03963591459104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title>
    <c:autoTitleDeleted val="0"/>
    <c:view3D>
      <c:rotX val="30"/>
      <c:rotY val="1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5645016311407498E-2"/>
          <c:y val="0.25660053731204574"/>
          <c:w val="0.7586596514298507"/>
          <c:h val="0.62992276814932113"/>
        </c:manualLayout>
      </c:layout>
      <c:pie3DChart>
        <c:varyColors val="1"/>
        <c:ser>
          <c:idx val="0"/>
          <c:order val="0"/>
          <c:tx>
            <c:strRef>
              <c:f>'[1]2021-2025 ROM'!$A$14:$A$18</c:f>
              <c:strCache>
                <c:ptCount val="1"/>
                <c:pt idx="0">
                  <c:v>Bancnote Monede LEI Monede BANI Bancnote comemorative Monede jubiliare și comemorative</c:v>
                </c:pt>
              </c:strCache>
            </c:strRef>
          </c:tx>
          <c:explosion val="12"/>
          <c:dPt>
            <c:idx val="0"/>
            <c:bubble3D val="0"/>
            <c:spPr>
              <a:solidFill>
                <a:srgbClr val="4F81BD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FF6-420E-8F1E-B7C2BE1FF689}"/>
              </c:ext>
            </c:extLst>
          </c:dPt>
          <c:dPt>
            <c:idx val="1"/>
            <c:bubble3D val="0"/>
            <c:spPr>
              <a:solidFill>
                <a:srgbClr val="ED7D3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FF6-420E-8F1E-B7C2BE1FF689}"/>
              </c:ext>
            </c:extLst>
          </c:dPt>
          <c:dPt>
            <c:idx val="2"/>
            <c:bubble3D val="0"/>
            <c:spPr>
              <a:solidFill>
                <a:srgbClr val="A19E9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EFF6-420E-8F1E-B7C2BE1FF689}"/>
              </c:ext>
            </c:extLst>
          </c:dPt>
          <c:dPt>
            <c:idx val="3"/>
            <c:bubble3D val="0"/>
            <c:explosion val="34"/>
            <c:spPr>
              <a:solidFill>
                <a:srgbClr val="FFCD9F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EFF6-420E-8F1E-B7C2BE1FF689}"/>
              </c:ext>
            </c:extLst>
          </c:dPt>
          <c:dPt>
            <c:idx val="4"/>
            <c:bubble3D val="0"/>
            <c:explosion val="20"/>
            <c:spPr>
              <a:solidFill>
                <a:srgbClr val="7C8A9D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EFF6-420E-8F1E-B7C2BE1FF689}"/>
              </c:ext>
            </c:extLst>
          </c:dPt>
          <c:dLbls>
            <c:dLbl>
              <c:idx val="0"/>
              <c:layout>
                <c:manualLayout>
                  <c:x val="-8.0901232074144222E-2"/>
                  <c:y val="3.8156684592882358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Roboto" panose="02000000000000000000" pitchFamily="2" charset="0"/>
                      <a:ea typeface="Roboto" panose="02000000000000000000" pitchFamily="2" charset="0"/>
                      <a:cs typeface="+mn-cs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F6-420E-8F1E-B7C2BE1FF689}"/>
                </c:ext>
              </c:extLst>
            </c:dLbl>
            <c:dLbl>
              <c:idx val="1"/>
              <c:layout>
                <c:manualLayout>
                  <c:x val="-1.9025425293792298E-2"/>
                  <c:y val="9.0145847821041819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Roboto" panose="02000000000000000000" pitchFamily="2" charset="0"/>
                      <a:ea typeface="Roboto" panose="02000000000000000000" pitchFamily="2" charset="0"/>
                      <a:cs typeface="+mn-cs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F6-420E-8F1E-B7C2BE1FF689}"/>
                </c:ext>
              </c:extLst>
            </c:dLbl>
            <c:dLbl>
              <c:idx val="2"/>
              <c:layout>
                <c:manualLayout>
                  <c:x val="0.11529281652577981"/>
                  <c:y val="-3.2389979710727448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Roboto" panose="02000000000000000000" pitchFamily="2" charset="0"/>
                      <a:ea typeface="Roboto" panose="02000000000000000000" pitchFamily="2" charset="0"/>
                      <a:cs typeface="+mn-cs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FF6-420E-8F1E-B7C2BE1FF689}"/>
                </c:ext>
              </c:extLst>
            </c:dLbl>
            <c:dLbl>
              <c:idx val="3"/>
              <c:layout>
                <c:manualLayout>
                  <c:x val="4.0885724564560896E-2"/>
                  <c:y val="3.1205449656857799E-3"/>
                </c:manualLayout>
              </c:layout>
              <c:numFmt formatCode="#,##0.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Roboto" panose="02000000000000000000" pitchFamily="2" charset="0"/>
                      <a:ea typeface="Roboto" panose="02000000000000000000" pitchFamily="2" charset="0"/>
                      <a:cs typeface="+mn-cs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FF6-420E-8F1E-B7C2BE1FF689}"/>
                </c:ext>
              </c:extLst>
            </c:dLbl>
            <c:dLbl>
              <c:idx val="4"/>
              <c:layout>
                <c:manualLayout>
                  <c:x val="-9.8652793654369034E-2"/>
                  <c:y val="4.7415993120393428E-2"/>
                </c:manualLayout>
              </c:layout>
              <c:numFmt formatCode="#,##0.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Roboto" panose="02000000000000000000" pitchFamily="2" charset="0"/>
                      <a:ea typeface="Roboto" panose="02000000000000000000" pitchFamily="2" charset="0"/>
                      <a:cs typeface="+mn-cs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FF6-420E-8F1E-B7C2BE1FF6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'[1]2021-2025 ROM'!$A$14:$A$18</c:f>
              <c:strCache>
                <c:ptCount val="5"/>
                <c:pt idx="0">
                  <c:v>Bancnote</c:v>
                </c:pt>
                <c:pt idx="1">
                  <c:v>Monede LEI</c:v>
                </c:pt>
                <c:pt idx="2">
                  <c:v>Monede BANI</c:v>
                </c:pt>
                <c:pt idx="3">
                  <c:v>Bancnote comemorative</c:v>
                </c:pt>
                <c:pt idx="4">
                  <c:v>Monede jubiliare și comemorative</c:v>
                </c:pt>
              </c:strCache>
            </c:strRef>
          </c:cat>
          <c:val>
            <c:numRef>
              <c:f>'[1]2021-2025 ROM'!$F$14:$F$18</c:f>
              <c:numCache>
                <c:formatCode>General</c:formatCode>
                <c:ptCount val="5"/>
                <c:pt idx="0">
                  <c:v>400.12060700000006</c:v>
                </c:pt>
                <c:pt idx="1">
                  <c:v>163.13630599999999</c:v>
                </c:pt>
                <c:pt idx="2">
                  <c:v>997.75050599999997</c:v>
                </c:pt>
                <c:pt idx="3">
                  <c:v>4.6906999999999997E-2</c:v>
                </c:pt>
                <c:pt idx="4">
                  <c:v>0.13730700000000001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FF6-420E-8F1E-B7C2BE1FF68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279041698831473"/>
          <c:y val="0.27457848698592768"/>
          <c:w val="0.21805081411005547"/>
          <c:h val="0.649777358285141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r>
              <a:rPr lang="ro-RO" sz="1000" b="1"/>
              <a:t>Graphic no. </a:t>
            </a:r>
            <a:r>
              <a:rPr lang="ru-RU" sz="1000" b="1"/>
              <a:t>1</a:t>
            </a:r>
            <a:r>
              <a:rPr lang="ro-MD" sz="1000" b="1"/>
              <a:t>:  S</a:t>
            </a:r>
            <a:r>
              <a:rPr lang="en-US" sz="1000" b="1"/>
              <a:t>tructure of </a:t>
            </a:r>
            <a:r>
              <a:rPr lang="ro-MD" sz="1000" b="1"/>
              <a:t>banknotes and coins</a:t>
            </a:r>
            <a:r>
              <a:rPr lang="en-US" sz="1000" b="1"/>
              <a:t> </a:t>
            </a:r>
            <a:r>
              <a:rPr lang="ro-MD" sz="1000" b="1"/>
              <a:t>                  </a:t>
            </a:r>
            <a:endParaRPr lang="en-US" sz="1000" b="1"/>
          </a:p>
          <a:p>
            <a:pPr algn="ctr">
              <a:defRPr sz="1000" b="1"/>
            </a:pPr>
            <a:r>
              <a:rPr lang="ro-MD" sz="1000" b="1"/>
              <a:t>   </a:t>
            </a:r>
            <a:r>
              <a:rPr lang="en-US" sz="1000" b="1"/>
              <a:t>in circulation </a:t>
            </a:r>
            <a:r>
              <a:rPr lang="ro-MD" sz="1000" b="1"/>
              <a:t>as of 31 December </a:t>
            </a:r>
            <a:r>
              <a:rPr lang="en-US" sz="1000" b="1"/>
              <a:t>2025 </a:t>
            </a:r>
            <a:r>
              <a:rPr lang="ro-MD" sz="1000" b="1"/>
              <a:t>                                                            </a:t>
            </a:r>
            <a:r>
              <a:rPr lang="en-US" sz="1000" b="0" i="1"/>
              <a:t>from a quantitative point of view</a:t>
            </a:r>
          </a:p>
        </c:rich>
      </c:tx>
      <c:layout>
        <c:manualLayout>
          <c:xMode val="edge"/>
          <c:yMode val="edge"/>
          <c:x val="0.18023740580814498"/>
          <c:y val="1.03963927585974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o-MD"/>
        </a:p>
      </c:txPr>
    </c:title>
    <c:autoTitleDeleted val="0"/>
    <c:view3D>
      <c:rotX val="30"/>
      <c:rotY val="1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5645016311407498E-2"/>
          <c:y val="0.25660053731204574"/>
          <c:w val="0.7586596514298507"/>
          <c:h val="0.62992276814932113"/>
        </c:manualLayout>
      </c:layout>
      <c:pie3DChart>
        <c:varyColors val="1"/>
        <c:ser>
          <c:idx val="0"/>
          <c:order val="0"/>
          <c:tx>
            <c:strRef>
              <c:f>'[1]2021-2025 ENG'!$A$14:$A$18</c:f>
              <c:strCache>
                <c:ptCount val="1"/>
                <c:pt idx="0">
                  <c:v>Banknotes Coins LEI Coins BANI Commemorative banknotes Commemorative and jubilee coins</c:v>
                </c:pt>
              </c:strCache>
            </c:strRef>
          </c:tx>
          <c:explosion val="12"/>
          <c:dPt>
            <c:idx val="0"/>
            <c:bubble3D val="0"/>
            <c:spPr>
              <a:solidFill>
                <a:srgbClr val="4F81BD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4B9-4A66-B430-58F9DC9D2515}"/>
              </c:ext>
            </c:extLst>
          </c:dPt>
          <c:dPt>
            <c:idx val="1"/>
            <c:bubble3D val="0"/>
            <c:spPr>
              <a:solidFill>
                <a:srgbClr val="ED7D3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4B9-4A66-B430-58F9DC9D2515}"/>
              </c:ext>
            </c:extLst>
          </c:dPt>
          <c:dPt>
            <c:idx val="2"/>
            <c:bubble3D val="0"/>
            <c:spPr>
              <a:solidFill>
                <a:srgbClr val="A19E9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4B9-4A66-B430-58F9DC9D2515}"/>
              </c:ext>
            </c:extLst>
          </c:dPt>
          <c:dPt>
            <c:idx val="3"/>
            <c:bubble3D val="0"/>
            <c:explosion val="34"/>
            <c:spPr>
              <a:solidFill>
                <a:srgbClr val="FFCD9F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D4B9-4A66-B430-58F9DC9D2515}"/>
              </c:ext>
            </c:extLst>
          </c:dPt>
          <c:dPt>
            <c:idx val="4"/>
            <c:bubble3D val="0"/>
            <c:explosion val="20"/>
            <c:spPr>
              <a:solidFill>
                <a:srgbClr val="7C8A9D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D4B9-4A66-B430-58F9DC9D2515}"/>
              </c:ext>
            </c:extLst>
          </c:dPt>
          <c:dLbls>
            <c:dLbl>
              <c:idx val="0"/>
              <c:layout>
                <c:manualLayout>
                  <c:x val="-8.0901232074144222E-2"/>
                  <c:y val="3.8156684592882358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Roboto" panose="02000000000000000000" pitchFamily="2" charset="0"/>
                      <a:ea typeface="Roboto" panose="02000000000000000000" pitchFamily="2" charset="0"/>
                      <a:cs typeface="+mn-cs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B9-4A66-B430-58F9DC9D2515}"/>
                </c:ext>
              </c:extLst>
            </c:dLbl>
            <c:dLbl>
              <c:idx val="1"/>
              <c:layout>
                <c:manualLayout>
                  <c:x val="-1.9025425293792298E-2"/>
                  <c:y val="9.0145847821041819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Roboto" panose="02000000000000000000" pitchFamily="2" charset="0"/>
                      <a:ea typeface="Roboto" panose="02000000000000000000" pitchFamily="2" charset="0"/>
                      <a:cs typeface="+mn-cs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B9-4A66-B430-58F9DC9D2515}"/>
                </c:ext>
              </c:extLst>
            </c:dLbl>
            <c:dLbl>
              <c:idx val="2"/>
              <c:layout>
                <c:manualLayout>
                  <c:x val="0.11529281652577981"/>
                  <c:y val="-3.2389979710727448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Roboto" panose="02000000000000000000" pitchFamily="2" charset="0"/>
                      <a:ea typeface="Roboto" panose="02000000000000000000" pitchFamily="2" charset="0"/>
                      <a:cs typeface="+mn-cs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4B9-4A66-B430-58F9DC9D2515}"/>
                </c:ext>
              </c:extLst>
            </c:dLbl>
            <c:dLbl>
              <c:idx val="3"/>
              <c:layout>
                <c:manualLayout>
                  <c:x val="4.0885724564560896E-2"/>
                  <c:y val="3.1205449656857799E-3"/>
                </c:manualLayout>
              </c:layout>
              <c:numFmt formatCode="#,##0.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Roboto" panose="02000000000000000000" pitchFamily="2" charset="0"/>
                      <a:ea typeface="Roboto" panose="02000000000000000000" pitchFamily="2" charset="0"/>
                      <a:cs typeface="+mn-cs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4B9-4A66-B430-58F9DC9D2515}"/>
                </c:ext>
              </c:extLst>
            </c:dLbl>
            <c:dLbl>
              <c:idx val="4"/>
              <c:layout>
                <c:manualLayout>
                  <c:x val="-9.8652793654369034E-2"/>
                  <c:y val="4.7415993120393428E-2"/>
                </c:manualLayout>
              </c:layout>
              <c:numFmt formatCode="#,##0.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Roboto" panose="02000000000000000000" pitchFamily="2" charset="0"/>
                      <a:ea typeface="Roboto" panose="02000000000000000000" pitchFamily="2" charset="0"/>
                      <a:cs typeface="+mn-cs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4B9-4A66-B430-58F9DC9D25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'[1]2021-2025 ENG'!$A$14:$A$18</c:f>
              <c:strCache>
                <c:ptCount val="5"/>
                <c:pt idx="0">
                  <c:v>Banknotes</c:v>
                </c:pt>
                <c:pt idx="1">
                  <c:v>Coins LEI</c:v>
                </c:pt>
                <c:pt idx="2">
                  <c:v>Coins BANI</c:v>
                </c:pt>
                <c:pt idx="3">
                  <c:v>Commemorative banknotes</c:v>
                </c:pt>
                <c:pt idx="4">
                  <c:v>Commemorative and jubilee coins</c:v>
                </c:pt>
              </c:strCache>
            </c:strRef>
          </c:cat>
          <c:val>
            <c:numRef>
              <c:f>'[1]2021-2025 ROM'!$F$14:$F$18</c:f>
              <c:numCache>
                <c:formatCode>General</c:formatCode>
                <c:ptCount val="5"/>
                <c:pt idx="0">
                  <c:v>400.12060700000006</c:v>
                </c:pt>
                <c:pt idx="1">
                  <c:v>163.13630599999999</c:v>
                </c:pt>
                <c:pt idx="2">
                  <c:v>997.75050599999997</c:v>
                </c:pt>
                <c:pt idx="3">
                  <c:v>4.6906999999999997E-2</c:v>
                </c:pt>
                <c:pt idx="4">
                  <c:v>0.13730700000000001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4B9-4A66-B430-58F9DC9D251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992306606835435"/>
          <c:y val="0.38202647745954826"/>
          <c:w val="0.21805081411005547"/>
          <c:h val="0.581401171007470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Roboto" panose="02000000000000000000" pitchFamily="2" charset="0"/>
          <a:ea typeface="Roboto" panose="02000000000000000000" pitchFamily="2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r>
              <a:rPr lang="ru-RU" sz="1000" b="1"/>
              <a:t>График № </a:t>
            </a:r>
            <a:r>
              <a:rPr lang="en-US" sz="1000" b="1"/>
              <a:t>1:</a:t>
            </a:r>
            <a:r>
              <a:rPr lang="ro-RO" sz="1000" b="1"/>
              <a:t> </a:t>
            </a:r>
            <a:r>
              <a:rPr lang="ru-RU" sz="1000" b="1"/>
              <a:t>Структура банкнот и монет                                 в обращении </a:t>
            </a:r>
            <a:r>
              <a:rPr lang="ro-MD" sz="1000" b="1"/>
              <a:t> </a:t>
            </a:r>
            <a:r>
              <a:rPr lang="ru-RU" sz="1000" b="1"/>
              <a:t>на 31 декабря </a:t>
            </a:r>
            <a:r>
              <a:rPr lang="ro-RO" sz="1000" b="1"/>
              <a:t>20</a:t>
            </a:r>
            <a:r>
              <a:rPr lang="en-US" sz="1000" b="1"/>
              <a:t>25</a:t>
            </a:r>
            <a:r>
              <a:rPr lang="ru-RU" sz="1000" b="1"/>
              <a:t> года</a:t>
            </a:r>
            <a:r>
              <a:rPr lang="ro-MD" sz="1000" b="1"/>
              <a:t> </a:t>
            </a:r>
            <a:r>
              <a:rPr lang="ru-RU" sz="1000" b="1"/>
              <a:t>             </a:t>
            </a:r>
            <a:r>
              <a:rPr lang="ru-RU" sz="1000" b="0" i="1"/>
              <a:t>количественно</a:t>
            </a:r>
            <a:endParaRPr lang="en-US" sz="1000" b="0" i="1"/>
          </a:p>
        </c:rich>
      </c:tx>
      <c:layout>
        <c:manualLayout>
          <c:xMode val="edge"/>
          <c:yMode val="edge"/>
          <c:x val="0.13750599356898568"/>
          <c:y val="2.46820397450318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o-MD"/>
        </a:p>
      </c:txPr>
    </c:title>
    <c:autoTitleDeleted val="0"/>
    <c:view3D>
      <c:rotX val="30"/>
      <c:rotY val="1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8733112906341252E-2"/>
          <c:y val="0.29469591301087367"/>
          <c:w val="0.75577371010441885"/>
          <c:h val="0.62039895013123358"/>
        </c:manualLayout>
      </c:layout>
      <c:pie3DChart>
        <c:varyColors val="1"/>
        <c:ser>
          <c:idx val="0"/>
          <c:order val="0"/>
          <c:tx>
            <c:strRef>
              <c:f>'[1]2021-2025 RUS'!$A$14:$A$18</c:f>
              <c:strCache>
                <c:ptCount val="1"/>
                <c:pt idx="0">
                  <c:v>Банкноты Монеты ЛЕЙ Монеты БАНЬ Памятные банкноты Памятные и юбилейные монеты</c:v>
                </c:pt>
              </c:strCache>
            </c:strRef>
          </c:tx>
          <c:explosion val="10"/>
          <c:dPt>
            <c:idx val="0"/>
            <c:bubble3D val="0"/>
            <c:spPr>
              <a:solidFill>
                <a:srgbClr val="4F81BD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179-42CF-8BBF-4DAE651F0C1C}"/>
              </c:ext>
            </c:extLst>
          </c:dPt>
          <c:dPt>
            <c:idx val="1"/>
            <c:bubble3D val="0"/>
            <c:spPr>
              <a:solidFill>
                <a:srgbClr val="ED7D3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179-42CF-8BBF-4DAE651F0C1C}"/>
              </c:ext>
            </c:extLst>
          </c:dPt>
          <c:dPt>
            <c:idx val="2"/>
            <c:bubble3D val="0"/>
            <c:spPr>
              <a:solidFill>
                <a:srgbClr val="A19E9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179-42CF-8BBF-4DAE651F0C1C}"/>
              </c:ext>
            </c:extLst>
          </c:dPt>
          <c:dPt>
            <c:idx val="3"/>
            <c:bubble3D val="0"/>
            <c:explosion val="33"/>
            <c:spPr>
              <a:solidFill>
                <a:srgbClr val="FFCD9F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179-42CF-8BBF-4DAE651F0C1C}"/>
              </c:ext>
            </c:extLst>
          </c:dPt>
          <c:dPt>
            <c:idx val="4"/>
            <c:bubble3D val="0"/>
            <c:explosion val="20"/>
            <c:spPr>
              <a:solidFill>
                <a:srgbClr val="7C8A9D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4179-42CF-8BBF-4DAE651F0C1C}"/>
              </c:ext>
            </c:extLst>
          </c:dPt>
          <c:dLbls>
            <c:dLbl>
              <c:idx val="0"/>
              <c:layout>
                <c:manualLayout>
                  <c:x val="-8.0901232074144222E-2"/>
                  <c:y val="3.8156684592882358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Roboto" panose="02000000000000000000" pitchFamily="2" charset="0"/>
                      <a:ea typeface="Roboto" panose="02000000000000000000" pitchFamily="2" charset="0"/>
                      <a:cs typeface="+mn-cs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79-42CF-8BBF-4DAE651F0C1C}"/>
                </c:ext>
              </c:extLst>
            </c:dLbl>
            <c:dLbl>
              <c:idx val="1"/>
              <c:layout>
                <c:manualLayout>
                  <c:x val="-1.9025425293792298E-2"/>
                  <c:y val="9.0145847821041819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Roboto" panose="02000000000000000000" pitchFamily="2" charset="0"/>
                      <a:ea typeface="Roboto" panose="02000000000000000000" pitchFamily="2" charset="0"/>
                      <a:cs typeface="+mn-cs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79-42CF-8BBF-4DAE651F0C1C}"/>
                </c:ext>
              </c:extLst>
            </c:dLbl>
            <c:dLbl>
              <c:idx val="2"/>
              <c:layout>
                <c:manualLayout>
                  <c:x val="0.11529281652577981"/>
                  <c:y val="-3.2389979710727448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Roboto" panose="02000000000000000000" pitchFamily="2" charset="0"/>
                      <a:ea typeface="Roboto" panose="02000000000000000000" pitchFamily="2" charset="0"/>
                      <a:cs typeface="+mn-cs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179-42CF-8BBF-4DAE651F0C1C}"/>
                </c:ext>
              </c:extLst>
            </c:dLbl>
            <c:dLbl>
              <c:idx val="3"/>
              <c:layout>
                <c:manualLayout>
                  <c:x val="4.0885724564560896E-2"/>
                  <c:y val="3.1205449656857799E-3"/>
                </c:manualLayout>
              </c:layout>
              <c:numFmt formatCode="#,##0.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Roboto" panose="02000000000000000000" pitchFamily="2" charset="0"/>
                      <a:ea typeface="Roboto" panose="02000000000000000000" pitchFamily="2" charset="0"/>
                      <a:cs typeface="+mn-cs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179-42CF-8BBF-4DAE651F0C1C}"/>
                </c:ext>
              </c:extLst>
            </c:dLbl>
            <c:dLbl>
              <c:idx val="4"/>
              <c:layout>
                <c:manualLayout>
                  <c:x val="-9.8652793654369034E-2"/>
                  <c:y val="4.7415993120393428E-2"/>
                </c:manualLayout>
              </c:layout>
              <c:numFmt formatCode="#,##0.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Roboto" panose="02000000000000000000" pitchFamily="2" charset="0"/>
                      <a:ea typeface="Roboto" panose="02000000000000000000" pitchFamily="2" charset="0"/>
                      <a:cs typeface="+mn-cs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179-42CF-8BBF-4DAE651F0C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'[1]2021-2025 RUS'!$A$14:$A$18</c:f>
              <c:strCache>
                <c:ptCount val="5"/>
                <c:pt idx="0">
                  <c:v>Банкноты</c:v>
                </c:pt>
                <c:pt idx="1">
                  <c:v>Монеты ЛЕЙ</c:v>
                </c:pt>
                <c:pt idx="2">
                  <c:v>Монеты БАНЬ</c:v>
                </c:pt>
                <c:pt idx="3">
                  <c:v>Памятные банкноты</c:v>
                </c:pt>
                <c:pt idx="4">
                  <c:v>Памятные и юбилейные монеты</c:v>
                </c:pt>
              </c:strCache>
            </c:strRef>
          </c:cat>
          <c:val>
            <c:numRef>
              <c:f>'[1]2021-2025 RUS'!$F$14:$F$18</c:f>
              <c:numCache>
                <c:formatCode>General</c:formatCode>
                <c:ptCount val="5"/>
                <c:pt idx="0">
                  <c:v>400.12060700000006</c:v>
                </c:pt>
                <c:pt idx="1">
                  <c:v>163.13630599999999</c:v>
                </c:pt>
                <c:pt idx="2">
                  <c:v>997.75050599999997</c:v>
                </c:pt>
                <c:pt idx="3">
                  <c:v>4.6906999999999997E-2</c:v>
                </c:pt>
                <c:pt idx="4">
                  <c:v>0.13730700000000001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179-42CF-8BBF-4DAE651F0C1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279041698831473"/>
          <c:y val="0.2504938327795731"/>
          <c:w val="0.22661301885359258"/>
          <c:h val="0.67386213645259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Roboto" panose="02000000000000000000" pitchFamily="2" charset="0"/>
          <a:ea typeface="Roboto" panose="02000000000000000000" pitchFamily="2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ro-RO" sz="96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r>
              <a:rPr lang="ro-RO" sz="96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Graficul nr. 2a: Structura pe valori nominale ale bancnotelor în circulaţie la finele anului 2025                                                                            </a:t>
            </a:r>
            <a:r>
              <a:rPr lang="ro-RO" sz="960" b="0" i="1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din punct de vedere valoric</a:t>
            </a:r>
          </a:p>
        </c:rich>
      </c:tx>
      <c:layout>
        <c:manualLayout>
          <c:xMode val="edge"/>
          <c:yMode val="edge"/>
          <c:x val="0.1026900348367558"/>
          <c:y val="2.59908978647761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ro-RO" sz="96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o-MD"/>
        </a:p>
      </c:txPr>
    </c:title>
    <c:autoTitleDeleted val="0"/>
    <c:view3D>
      <c:rotX val="30"/>
      <c:rotY val="150"/>
      <c:depthPercent val="100"/>
      <c:rAngAx val="0"/>
      <c:perspective val="2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5145044171606536E-2"/>
          <c:y val="0.27745222074826764"/>
          <c:w val="0.75372018379145744"/>
          <c:h val="0.62472458857636592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23"/>
            <c:spPr>
              <a:solidFill>
                <a:srgbClr val="4F81BD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5A2-44BE-865D-0B84731EE036}"/>
              </c:ext>
            </c:extLst>
          </c:dPt>
          <c:dPt>
            <c:idx val="1"/>
            <c:bubble3D val="0"/>
            <c:spPr>
              <a:solidFill>
                <a:srgbClr val="A19E9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5A2-44BE-865D-0B84731EE036}"/>
              </c:ext>
            </c:extLst>
          </c:dPt>
          <c:dPt>
            <c:idx val="2"/>
            <c:bubble3D val="0"/>
            <c:spPr>
              <a:solidFill>
                <a:srgbClr val="ACB5C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5A2-44BE-865D-0B84731EE036}"/>
              </c:ext>
            </c:extLst>
          </c:dPt>
          <c:dPt>
            <c:idx val="3"/>
            <c:bubble3D val="0"/>
            <c:spPr>
              <a:solidFill>
                <a:srgbClr val="FFCD9F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5A2-44BE-865D-0B84731EE036}"/>
              </c:ext>
            </c:extLst>
          </c:dPt>
          <c:dPt>
            <c:idx val="4"/>
            <c:bubble3D val="0"/>
            <c:spPr>
              <a:solidFill>
                <a:srgbClr val="7C8A9D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5A2-44BE-865D-0B84731EE036}"/>
              </c:ext>
            </c:extLst>
          </c:dPt>
          <c:dPt>
            <c:idx val="5"/>
            <c:bubble3D val="0"/>
            <c:spPr>
              <a:solidFill>
                <a:srgbClr val="ED7D3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5A2-44BE-865D-0B84731EE036}"/>
              </c:ext>
            </c:extLst>
          </c:dPt>
          <c:dPt>
            <c:idx val="6"/>
            <c:bubble3D val="0"/>
            <c:spPr>
              <a:solidFill>
                <a:srgbClr val="44546A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5A2-44BE-865D-0B84731EE036}"/>
              </c:ext>
            </c:extLst>
          </c:dPt>
          <c:dPt>
            <c:idx val="7"/>
            <c:bubble3D val="0"/>
            <c:spPr>
              <a:solidFill>
                <a:srgbClr val="EAE8E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5A2-44BE-865D-0B84731EE036}"/>
              </c:ext>
            </c:extLst>
          </c:dPt>
          <c:dPt>
            <c:idx val="8"/>
            <c:bubble3D val="0"/>
            <c:spPr>
              <a:solidFill>
                <a:srgbClr val="C9D9E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35A2-44BE-865D-0B84731EE036}"/>
              </c:ext>
            </c:extLst>
          </c:dPt>
          <c:dLbls>
            <c:dLbl>
              <c:idx val="0"/>
              <c:layout>
                <c:manualLayout>
                  <c:x val="9.5605033935388425E-2"/>
                  <c:y val="-0.1572199644477261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A2-44BE-865D-0B84731EE036}"/>
                </c:ext>
              </c:extLst>
            </c:dLbl>
            <c:dLbl>
              <c:idx val="1"/>
              <c:layout>
                <c:manualLayout>
                  <c:x val="9.0872797607220696E-2"/>
                  <c:y val="4.718637274713158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5A2-44BE-865D-0B84731EE036}"/>
                </c:ext>
              </c:extLst>
            </c:dLbl>
            <c:dLbl>
              <c:idx val="2"/>
              <c:layout>
                <c:manualLayout>
                  <c:x val="1.5178888617468201E-2"/>
                  <c:y val="9.408623165953315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5A2-44BE-865D-0B84731EE036}"/>
                </c:ext>
              </c:extLst>
            </c:dLbl>
            <c:dLbl>
              <c:idx val="3"/>
              <c:layout>
                <c:manualLayout>
                  <c:x val="-0.11479943942546411"/>
                  <c:y val="8.332968369281951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5A2-44BE-865D-0B84731EE036}"/>
                </c:ext>
              </c:extLst>
            </c:dLbl>
            <c:dLbl>
              <c:idx val="4"/>
              <c:layout>
                <c:manualLayout>
                  <c:x val="-0.21026541182819639"/>
                  <c:y val="5.636668531735276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5A2-44BE-865D-0B84731EE036}"/>
                </c:ext>
              </c:extLst>
            </c:dLbl>
            <c:dLbl>
              <c:idx val="5"/>
              <c:layout>
                <c:manualLayout>
                  <c:x val="-0.10729564228584927"/>
                  <c:y val="1.076227824340823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5A2-44BE-865D-0B84731EE036}"/>
                </c:ext>
              </c:extLst>
            </c:dLbl>
            <c:dLbl>
              <c:idx val="6"/>
              <c:layout>
                <c:manualLayout>
                  <c:x val="-7.7482138996606581E-2"/>
                  <c:y val="-8.466974982839867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5A2-44BE-865D-0B84731EE036}"/>
                </c:ext>
              </c:extLst>
            </c:dLbl>
            <c:dLbl>
              <c:idx val="7"/>
              <c:layout>
                <c:manualLayout>
                  <c:x val="6.4452437111113481E-2"/>
                  <c:y val="-0.1168767699903772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5A2-44BE-865D-0B84731EE036}"/>
                </c:ext>
              </c:extLst>
            </c:dLbl>
            <c:dLbl>
              <c:idx val="8"/>
              <c:layout>
                <c:manualLayout>
                  <c:x val="6.4726466655968443E-2"/>
                  <c:y val="-0.1457905182748756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5A2-44BE-865D-0B84731EE0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'2025_rom'!$A$9:$A$17</c:f>
              <c:strCache>
                <c:ptCount val="9"/>
                <c:pt idx="0">
                  <c:v>1 LEU</c:v>
                </c:pt>
                <c:pt idx="1">
                  <c:v>5 LEI</c:v>
                </c:pt>
                <c:pt idx="2">
                  <c:v>10 LEI</c:v>
                </c:pt>
                <c:pt idx="3">
                  <c:v>20 LEI</c:v>
                </c:pt>
                <c:pt idx="4">
                  <c:v>50 LEI</c:v>
                </c:pt>
                <c:pt idx="5">
                  <c:v>100 LEI</c:v>
                </c:pt>
                <c:pt idx="6">
                  <c:v>200 LEI</c:v>
                </c:pt>
                <c:pt idx="7">
                  <c:v>500 LEI</c:v>
                </c:pt>
                <c:pt idx="8">
                  <c:v>1000 LEI</c:v>
                </c:pt>
              </c:strCache>
            </c:strRef>
          </c:cat>
          <c:val>
            <c:numRef>
              <c:f>'2025_rom'!$B$9:$B$17</c:f>
              <c:numCache>
                <c:formatCode>#,##0.00</c:formatCode>
                <c:ptCount val="9"/>
                <c:pt idx="0">
                  <c:v>73.305811000000006</c:v>
                </c:pt>
                <c:pt idx="1">
                  <c:v>53.225650000000002</c:v>
                </c:pt>
                <c:pt idx="2">
                  <c:v>137.45081999999999</c:v>
                </c:pt>
                <c:pt idx="3">
                  <c:v>302.82564000000002</c:v>
                </c:pt>
                <c:pt idx="4">
                  <c:v>2660.9746</c:v>
                </c:pt>
                <c:pt idx="5">
                  <c:v>7467.3804</c:v>
                </c:pt>
                <c:pt idx="6">
                  <c:v>26881.081200000001</c:v>
                </c:pt>
                <c:pt idx="7">
                  <c:v>8681.598</c:v>
                </c:pt>
                <c:pt idx="8">
                  <c:v>7621.4040000000005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5A2-44BE-865D-0B84731EE03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4414786698777"/>
          <c:y val="0.27283409657474822"/>
          <c:w val="0.18258472348476446"/>
          <c:h val="0.645880143643132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0"/>
          <a:lstStyle/>
          <a:p>
            <a:pPr algn="ctr">
              <a:defRPr lang="ro-RO" sz="96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r>
              <a:rPr lang="ro-RO" sz="96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Graficul nr. 3a: Structura pe valori nominale ale monedelor metalice LEI în circulaţie la finele             </a:t>
            </a:r>
            <a:endParaRPr lang="en-US" sz="96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endParaRPr>
          </a:p>
          <a:p>
            <a:pPr algn="ctr">
              <a:defRPr lang="ro-RO" sz="96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r>
              <a:rPr lang="ro-RO" sz="96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  anului 2025 </a:t>
            </a:r>
            <a:r>
              <a:rPr lang="ro-RO" sz="960" b="0" i="1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din punct de vedere valoric</a:t>
            </a:r>
          </a:p>
        </c:rich>
      </c:tx>
      <c:layout>
        <c:manualLayout>
          <c:xMode val="edge"/>
          <c:yMode val="edge"/>
          <c:x val="7.2478771767088251E-2"/>
          <c:y val="3.11890774377313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0"/>
        <a:lstStyle/>
        <a:p>
          <a:pPr algn="ctr">
            <a:defRPr lang="ro-RO" sz="96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o-MD"/>
        </a:p>
      </c:txPr>
    </c:title>
    <c:autoTitleDeleted val="0"/>
    <c:view3D>
      <c:rotX val="30"/>
      <c:rotY val="90"/>
      <c:depthPercent val="100"/>
      <c:rAngAx val="0"/>
      <c:perspective val="2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3840450555003617"/>
          <c:y val="0.36775980253900681"/>
          <c:w val="0.61289443168102919"/>
          <c:h val="0.5178197171159352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7C8A9D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A6F-4F9C-9BE8-D46A7A83FE00}"/>
              </c:ext>
            </c:extLst>
          </c:dPt>
          <c:dPt>
            <c:idx val="1"/>
            <c:bubble3D val="0"/>
            <c:spPr>
              <a:solidFill>
                <a:srgbClr val="FFCD9F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0A6F-4F9C-9BE8-D46A7A83FE00}"/>
              </c:ext>
            </c:extLst>
          </c:dPt>
          <c:dPt>
            <c:idx val="2"/>
            <c:bubble3D val="0"/>
            <c:spPr>
              <a:solidFill>
                <a:srgbClr val="ACB5C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0A6F-4F9C-9BE8-D46A7A83FE00}"/>
              </c:ext>
            </c:extLst>
          </c:dPt>
          <c:dPt>
            <c:idx val="3"/>
            <c:bubble3D val="0"/>
            <c:spPr>
              <a:solidFill>
                <a:srgbClr val="C9D9E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0A6F-4F9C-9BE8-D46A7A83FE00}"/>
              </c:ext>
            </c:extLst>
          </c:dPt>
          <c:dLbls>
            <c:dLbl>
              <c:idx val="0"/>
              <c:layout>
                <c:manualLayout>
                  <c:x val="2.8553417561046686E-2"/>
                  <c:y val="4.613801227602445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6F-4F9C-9BE8-D46A7A83FE00}"/>
                </c:ext>
              </c:extLst>
            </c:dLbl>
            <c:dLbl>
              <c:idx val="1"/>
              <c:layout>
                <c:manualLayout>
                  <c:x val="-5.8438602507342119E-2"/>
                  <c:y val="-7.3201479736302426E-4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A6F-4F9C-9BE8-D46A7A83FE00}"/>
                </c:ext>
              </c:extLst>
            </c:dLbl>
            <c:dLbl>
              <c:idx val="2"/>
              <c:layout>
                <c:manualLayout>
                  <c:x val="-6.1425798515195376E-2"/>
                  <c:y val="-8.044516089032177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A6F-4F9C-9BE8-D46A7A83FE00}"/>
                </c:ext>
              </c:extLst>
            </c:dLbl>
            <c:dLbl>
              <c:idx val="3"/>
              <c:layout>
                <c:manualLayout>
                  <c:x val="7.39585648651922E-2"/>
                  <c:y val="-5.287205241077148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A6F-4F9C-9BE8-D46A7A83FE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'2025_rom'!$A$21:$A$24</c:f>
              <c:strCache>
                <c:ptCount val="4"/>
                <c:pt idx="0">
                  <c:v>1 LEU</c:v>
                </c:pt>
                <c:pt idx="1">
                  <c:v>2 LEI</c:v>
                </c:pt>
                <c:pt idx="2">
                  <c:v>5 LEI</c:v>
                </c:pt>
                <c:pt idx="3">
                  <c:v>10 LEI</c:v>
                </c:pt>
              </c:strCache>
            </c:strRef>
          </c:cat>
          <c:val>
            <c:numRef>
              <c:f>'2025_rom'!$B$21:$B$24</c:f>
              <c:numCache>
                <c:formatCode>#,##0.00</c:formatCode>
                <c:ptCount val="4"/>
                <c:pt idx="0">
                  <c:v>80.425776999999997</c:v>
                </c:pt>
                <c:pt idx="1">
                  <c:v>99.354702000000003</c:v>
                </c:pt>
                <c:pt idx="2">
                  <c:v>106.88834</c:v>
                </c:pt>
                <c:pt idx="3">
                  <c:v>116.5551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A6F-4F9C-9BE8-D46A7A83FE0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4414786698777"/>
          <c:y val="0.55104924876516415"/>
          <c:w val="0.18258472348476446"/>
          <c:h val="0.367664868663070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MD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ro-RO" sz="96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r>
              <a:rPr lang="ro-RO" sz="96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Graficul nr. 2b: Structura pe valori nominale ale bancnotelor în circulaţie la finele anului 2025                                                           </a:t>
            </a:r>
            <a:r>
              <a:rPr lang="ro-RO" sz="960" b="0" i="1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din punct de vedere cantitativ</a:t>
            </a:r>
          </a:p>
        </c:rich>
      </c:tx>
      <c:layout>
        <c:manualLayout>
          <c:xMode val="edge"/>
          <c:yMode val="edge"/>
          <c:x val="0.16569974207769483"/>
          <c:y val="3.14341911594843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ro-RO" sz="96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o-MD"/>
        </a:p>
      </c:txPr>
    </c:title>
    <c:autoTitleDeleted val="0"/>
    <c:view3D>
      <c:rotX val="30"/>
      <c:rotY val="51"/>
      <c:depthPercent val="100"/>
      <c:rAngAx val="0"/>
      <c:perspective val="2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3128018088648004E-2"/>
          <c:y val="0.35613948530430939"/>
          <c:w val="0.65008669370874095"/>
          <c:h val="0.5391161794504544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4F81BD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6B7-4BCB-9CDB-0DEDB13CD59B}"/>
              </c:ext>
            </c:extLst>
          </c:dPt>
          <c:dPt>
            <c:idx val="1"/>
            <c:bubble3D val="0"/>
            <c:spPr>
              <a:solidFill>
                <a:srgbClr val="A19E9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6B7-4BCB-9CDB-0DEDB13CD59B}"/>
              </c:ext>
            </c:extLst>
          </c:dPt>
          <c:dPt>
            <c:idx val="2"/>
            <c:bubble3D val="0"/>
            <c:spPr>
              <a:solidFill>
                <a:srgbClr val="ACB5C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6B7-4BCB-9CDB-0DEDB13CD59B}"/>
              </c:ext>
            </c:extLst>
          </c:dPt>
          <c:dPt>
            <c:idx val="3"/>
            <c:bubble3D val="0"/>
            <c:spPr>
              <a:solidFill>
                <a:srgbClr val="FFCD9F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6B7-4BCB-9CDB-0DEDB13CD59B}"/>
              </c:ext>
            </c:extLst>
          </c:dPt>
          <c:dPt>
            <c:idx val="4"/>
            <c:bubble3D val="0"/>
            <c:spPr>
              <a:solidFill>
                <a:srgbClr val="7C8A9D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A6B7-4BCB-9CDB-0DEDB13CD59B}"/>
              </c:ext>
            </c:extLst>
          </c:dPt>
          <c:dPt>
            <c:idx val="5"/>
            <c:bubble3D val="0"/>
            <c:spPr>
              <a:solidFill>
                <a:srgbClr val="ED7D3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A6B7-4BCB-9CDB-0DEDB13CD59B}"/>
              </c:ext>
            </c:extLst>
          </c:dPt>
          <c:dPt>
            <c:idx val="6"/>
            <c:bubble3D val="0"/>
            <c:spPr>
              <a:solidFill>
                <a:srgbClr val="44546A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A6B7-4BCB-9CDB-0DEDB13CD59B}"/>
              </c:ext>
            </c:extLst>
          </c:dPt>
          <c:dPt>
            <c:idx val="7"/>
            <c:bubble3D val="0"/>
            <c:spPr>
              <a:solidFill>
                <a:srgbClr val="EAE8E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A6B7-4BCB-9CDB-0DEDB13CD59B}"/>
              </c:ext>
            </c:extLst>
          </c:dPt>
          <c:dPt>
            <c:idx val="8"/>
            <c:bubble3D val="0"/>
            <c:spPr>
              <a:solidFill>
                <a:srgbClr val="C9D9E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A6B7-4BCB-9CDB-0DEDB13CD59B}"/>
              </c:ext>
            </c:extLst>
          </c:dPt>
          <c:dLbls>
            <c:dLbl>
              <c:idx val="0"/>
              <c:layout>
                <c:manualLayout>
                  <c:x val="5.8638124779856957E-2"/>
                  <c:y val="3.475499481872124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B7-4BCB-9CDB-0DEDB13CD59B}"/>
                </c:ext>
              </c:extLst>
            </c:dLbl>
            <c:dLbl>
              <c:idx val="1"/>
              <c:layout>
                <c:manualLayout>
                  <c:x val="7.1898285441592533E-2"/>
                  <c:y val="-9.1117902143135303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B7-4BCB-9CDB-0DEDB13CD59B}"/>
                </c:ext>
              </c:extLst>
            </c:dLbl>
            <c:dLbl>
              <c:idx val="2"/>
              <c:layout>
                <c:manualLayout>
                  <c:x val="7.2049402915544652E-2"/>
                  <c:y val="1.634866705828773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B7-4BCB-9CDB-0DEDB13CD59B}"/>
                </c:ext>
              </c:extLst>
            </c:dLbl>
            <c:dLbl>
              <c:idx val="3"/>
              <c:layout>
                <c:manualLayout>
                  <c:x val="-0.10221904080171797"/>
                  <c:y val="3.360694555367078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B7-4BCB-9CDB-0DEDB13CD59B}"/>
                </c:ext>
              </c:extLst>
            </c:dLbl>
            <c:dLbl>
              <c:idx val="4"/>
              <c:layout>
                <c:manualLayout>
                  <c:x val="-8.9446546454420489E-2"/>
                  <c:y val="3.541420528424419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6B7-4BCB-9CDB-0DEDB13CD59B}"/>
                </c:ext>
              </c:extLst>
            </c:dLbl>
            <c:dLbl>
              <c:idx val="5"/>
              <c:layout>
                <c:manualLayout>
                  <c:x val="-4.694390473918033E-2"/>
                  <c:y val="-0.1335387968872724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6B7-4BCB-9CDB-0DEDB13CD59B}"/>
                </c:ext>
              </c:extLst>
            </c:dLbl>
            <c:dLbl>
              <c:idx val="6"/>
              <c:layout>
                <c:manualLayout>
                  <c:x val="-8.6055152196884477E-2"/>
                  <c:y val="-5.046466499897694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6B7-4BCB-9CDB-0DEDB13CD59B}"/>
                </c:ext>
              </c:extLst>
            </c:dLbl>
            <c:dLbl>
              <c:idx val="7"/>
              <c:layout>
                <c:manualLayout>
                  <c:x val="5.5317176262058045E-2"/>
                  <c:y val="-0.1206037509818028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6B7-4BCB-9CDB-0DEDB13CD59B}"/>
                </c:ext>
              </c:extLst>
            </c:dLbl>
            <c:dLbl>
              <c:idx val="8"/>
              <c:layout>
                <c:manualLayout>
                  <c:x val="8.7376577927759033E-2"/>
                  <c:y val="-9.440859168223250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6B7-4BCB-9CDB-0DEDB13CD5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'2025_rom'!$A$9:$A$17</c:f>
              <c:strCache>
                <c:ptCount val="9"/>
                <c:pt idx="0">
                  <c:v>1 LEU</c:v>
                </c:pt>
                <c:pt idx="1">
                  <c:v>5 LEI</c:v>
                </c:pt>
                <c:pt idx="2">
                  <c:v>10 LEI</c:v>
                </c:pt>
                <c:pt idx="3">
                  <c:v>20 LEI</c:v>
                </c:pt>
                <c:pt idx="4">
                  <c:v>50 LEI</c:v>
                </c:pt>
                <c:pt idx="5">
                  <c:v>100 LEI</c:v>
                </c:pt>
                <c:pt idx="6">
                  <c:v>200 LEI</c:v>
                </c:pt>
                <c:pt idx="7">
                  <c:v>500 LEI</c:v>
                </c:pt>
                <c:pt idx="8">
                  <c:v>1000 LEI</c:v>
                </c:pt>
              </c:strCache>
            </c:strRef>
          </c:cat>
          <c:val>
            <c:numRef>
              <c:f>'2025_rom'!$D$9:$D$17</c:f>
              <c:numCache>
                <c:formatCode>#,##0.00</c:formatCode>
                <c:ptCount val="9"/>
                <c:pt idx="0">
                  <c:v>73.305811000000006</c:v>
                </c:pt>
                <c:pt idx="1">
                  <c:v>10.64513</c:v>
                </c:pt>
                <c:pt idx="2">
                  <c:v>13.745082</c:v>
                </c:pt>
                <c:pt idx="3">
                  <c:v>15.141282</c:v>
                </c:pt>
                <c:pt idx="4">
                  <c:v>53.219492000000002</c:v>
                </c:pt>
                <c:pt idx="5">
                  <c:v>74.673804000000004</c:v>
                </c:pt>
                <c:pt idx="6">
                  <c:v>134.405406</c:v>
                </c:pt>
                <c:pt idx="7">
                  <c:v>17.363195999999999</c:v>
                </c:pt>
                <c:pt idx="8">
                  <c:v>7.6214040000000001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6B7-4BCB-9CDB-0DEDB13CD59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556299212598427"/>
          <c:y val="0.22755996495611208"/>
          <c:w val="0.16777034120734907"/>
          <c:h val="0.730599898718564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 rtl="0"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MD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r>
              <a:rPr lang="ro-RO" b="1"/>
              <a:t>Graficul </a:t>
            </a:r>
            <a:r>
              <a:rPr lang="en-US" b="1"/>
              <a:t>nr. </a:t>
            </a:r>
            <a:r>
              <a:rPr lang="ru-RU" b="1"/>
              <a:t>4</a:t>
            </a:r>
            <a:r>
              <a:rPr lang="en-US" b="1"/>
              <a:t>a:</a:t>
            </a:r>
            <a:r>
              <a:rPr lang="ro-RO" b="1"/>
              <a:t> </a:t>
            </a:r>
            <a:r>
              <a:rPr lang="en-US" b="1"/>
              <a:t>Structura pe valori nominale ale monedelor metalice BANI în circulaţie la </a:t>
            </a:r>
            <a:r>
              <a:rPr lang="ro-RO" b="1"/>
              <a:t>finele </a:t>
            </a:r>
            <a:endParaRPr lang="en-US" b="1"/>
          </a:p>
          <a:p>
            <a:pPr algn="ctr">
              <a:defRPr/>
            </a:pPr>
            <a:r>
              <a:rPr lang="en-US" b="1"/>
              <a:t>a</a:t>
            </a:r>
            <a:r>
              <a:rPr lang="ro-RO" b="1"/>
              <a:t>nului 20</a:t>
            </a:r>
            <a:r>
              <a:rPr lang="en-US" b="1"/>
              <a:t>25  </a:t>
            </a:r>
            <a:r>
              <a:rPr lang="en-US" b="0" i="1"/>
              <a:t>din punct de vedere </a:t>
            </a:r>
            <a:r>
              <a:rPr lang="ro-RO" b="0" i="1"/>
              <a:t>valoric</a:t>
            </a:r>
            <a:endParaRPr lang="en-US" b="0" i="1"/>
          </a:p>
        </c:rich>
      </c:tx>
      <c:layout>
        <c:manualLayout>
          <c:xMode val="edge"/>
          <c:yMode val="edge"/>
          <c:x val="0.13435723198413388"/>
          <c:y val="3.11889557112447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o-MD"/>
        </a:p>
      </c:txPr>
    </c:title>
    <c:autoTitleDeleted val="0"/>
    <c:view3D>
      <c:rotX val="30"/>
      <c:rotY val="150"/>
      <c:depthPercent val="100"/>
      <c:rAngAx val="0"/>
      <c:perspective val="2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724428558104266"/>
          <c:y val="0.34151321635976611"/>
          <c:w val="0.63352058508671105"/>
          <c:h val="0.5335676938020542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4F81BD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48D-4928-ADDA-D1A651A3223B}"/>
              </c:ext>
            </c:extLst>
          </c:dPt>
          <c:dPt>
            <c:idx val="1"/>
            <c:bubble3D val="0"/>
            <c:spPr>
              <a:solidFill>
                <a:srgbClr val="ED7D3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48D-4928-ADDA-D1A651A3223B}"/>
              </c:ext>
            </c:extLst>
          </c:dPt>
          <c:dPt>
            <c:idx val="2"/>
            <c:bubble3D val="0"/>
            <c:spPr>
              <a:solidFill>
                <a:srgbClr val="ACB5C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48D-4928-ADDA-D1A651A3223B}"/>
              </c:ext>
            </c:extLst>
          </c:dPt>
          <c:dPt>
            <c:idx val="3"/>
            <c:bubble3D val="0"/>
            <c:spPr>
              <a:solidFill>
                <a:srgbClr val="44546A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F48D-4928-ADDA-D1A651A3223B}"/>
              </c:ext>
            </c:extLst>
          </c:dPt>
          <c:dPt>
            <c:idx val="4"/>
            <c:bubble3D val="0"/>
            <c:spPr>
              <a:solidFill>
                <a:srgbClr val="EAE8E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F48D-4928-ADDA-D1A651A3223B}"/>
              </c:ext>
            </c:extLst>
          </c:dPt>
          <c:dLbls>
            <c:dLbl>
              <c:idx val="0"/>
              <c:layout>
                <c:manualLayout>
                  <c:x val="4.7937825488357247E-2"/>
                  <c:y val="5.4651042635418604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8D-4928-ADDA-D1A651A3223B}"/>
                </c:ext>
              </c:extLst>
            </c:dLbl>
            <c:dLbl>
              <c:idx val="1"/>
              <c:layout>
                <c:manualLayout>
                  <c:x val="-0.10162150799686878"/>
                  <c:y val="1.237935809204951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8D-4928-ADDA-D1A651A3223B}"/>
                </c:ext>
              </c:extLst>
            </c:dLbl>
            <c:dLbl>
              <c:idx val="2"/>
              <c:layout>
                <c:manualLayout>
                  <c:x val="-9.8480485895562547E-2"/>
                  <c:y val="-9.815859631719358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48D-4928-ADDA-D1A651A3223B}"/>
                </c:ext>
              </c:extLst>
            </c:dLbl>
            <c:dLbl>
              <c:idx val="3"/>
              <c:layout>
                <c:manualLayout>
                  <c:x val="-6.4089101270468962E-2"/>
                  <c:y val="-1.554802307465577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48D-4928-ADDA-D1A651A3223B}"/>
                </c:ext>
              </c:extLst>
            </c:dLbl>
            <c:dLbl>
              <c:idx val="4"/>
              <c:layout>
                <c:manualLayout>
                  <c:x val="3.3719932567095323E-2"/>
                  <c:y val="-9.49329365325397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48D-4928-ADDA-D1A651A322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0"/>
              <a:lstStyle/>
              <a:p>
                <a:pPr algn="ctr">
                  <a:defRPr lang="en-US"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'2025_rom'!$A$26:$A$30</c:f>
              <c:strCache>
                <c:ptCount val="5"/>
                <c:pt idx="0">
                  <c:v>1 BAN</c:v>
                </c:pt>
                <c:pt idx="1">
                  <c:v>5 BANI</c:v>
                </c:pt>
                <c:pt idx="2">
                  <c:v>10 BANI</c:v>
                </c:pt>
                <c:pt idx="3">
                  <c:v>25 BANI</c:v>
                </c:pt>
                <c:pt idx="4">
                  <c:v>50 BANI</c:v>
                </c:pt>
              </c:strCache>
            </c:strRef>
          </c:cat>
          <c:val>
            <c:numRef>
              <c:f>'2025_rom'!$B$26:$B$30</c:f>
              <c:numCache>
                <c:formatCode>#,##0.00</c:formatCode>
                <c:ptCount val="5"/>
                <c:pt idx="0">
                  <c:v>0.71019900000000002</c:v>
                </c:pt>
                <c:pt idx="1">
                  <c:v>12.295590000000001</c:v>
                </c:pt>
                <c:pt idx="2">
                  <c:v>31.432798999999999</c:v>
                </c:pt>
                <c:pt idx="3">
                  <c:v>80.292203999999998</c:v>
                </c:pt>
                <c:pt idx="4">
                  <c:v>22.661000000000001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48D-4928-ADDA-D1A651A3223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9498127869156"/>
          <c:y val="0.40406762146857628"/>
          <c:w val="0.18258472348476446"/>
          <c:h val="0.483150432967532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 rtl="0"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ro-RO" sz="96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r>
              <a:rPr lang="ro-RO" sz="96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Graficul nr. 3b: Structura pe valori nominale ale monedelor metalice LEI în circulaţie la finele                </a:t>
            </a:r>
            <a:endParaRPr lang="en-US" sz="96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endParaRPr>
          </a:p>
          <a:p>
            <a:pPr>
              <a:defRPr lang="ro-RO" sz="96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r>
              <a:rPr lang="ro-RO" sz="96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  anului 2025 </a:t>
            </a:r>
            <a:r>
              <a:rPr lang="ro-RO" sz="960" b="0" i="1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din punct de vedere cantitativ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ro-RO" sz="96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o-MD"/>
        </a:p>
      </c:txPr>
    </c:title>
    <c:autoTitleDeleted val="0"/>
    <c:view3D>
      <c:rotX val="30"/>
      <c:rotY val="1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863142107236594"/>
          <c:y val="0.3509004534443953"/>
          <c:w val="0.65503948370090104"/>
          <c:h val="0.51292102015088414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1"/>
            <c:spPr>
              <a:solidFill>
                <a:srgbClr val="7C8A9D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92B-4A2D-B338-3E2EA7E2F629}"/>
              </c:ext>
            </c:extLst>
          </c:dPt>
          <c:dPt>
            <c:idx val="1"/>
            <c:bubble3D val="0"/>
            <c:spPr>
              <a:solidFill>
                <a:srgbClr val="FFCD9F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092B-4A2D-B338-3E2EA7E2F629}"/>
              </c:ext>
            </c:extLst>
          </c:dPt>
          <c:dPt>
            <c:idx val="2"/>
            <c:bubble3D val="0"/>
            <c:spPr>
              <a:solidFill>
                <a:srgbClr val="ACB5C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092B-4A2D-B338-3E2EA7E2F629}"/>
              </c:ext>
            </c:extLst>
          </c:dPt>
          <c:dPt>
            <c:idx val="3"/>
            <c:bubble3D val="0"/>
            <c:spPr>
              <a:solidFill>
                <a:srgbClr val="C9D9E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092B-4A2D-B338-3E2EA7E2F629}"/>
              </c:ext>
            </c:extLst>
          </c:dPt>
          <c:dLbls>
            <c:dLbl>
              <c:idx val="0"/>
              <c:layout>
                <c:manualLayout>
                  <c:x val="3.3436615877560652E-2"/>
                  <c:y val="0.102243419445966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Roboto" panose="02000000000000000000" pitchFamily="2" charset="0"/>
                      <a:ea typeface="Roboto" panose="02000000000000000000" pitchFamily="2" charset="0"/>
                      <a:cs typeface="+mn-cs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2279942279942272E-2"/>
                      <c:h val="0.115180321701307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092B-4A2D-B338-3E2EA7E2F629}"/>
                </c:ext>
              </c:extLst>
            </c:dLbl>
            <c:dLbl>
              <c:idx val="1"/>
              <c:layout>
                <c:manualLayout>
                  <c:x val="-4.5940393814409564E-2"/>
                  <c:y val="0.1324398377632717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92B-4A2D-B338-3E2EA7E2F629}"/>
                </c:ext>
              </c:extLst>
            </c:dLbl>
            <c:dLbl>
              <c:idx val="2"/>
              <c:layout>
                <c:manualLayout>
                  <c:x val="-0.10548931383577052"/>
                  <c:y val="-2.788031246081039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92B-4A2D-B338-3E2EA7E2F629}"/>
                </c:ext>
              </c:extLst>
            </c:dLbl>
            <c:dLbl>
              <c:idx val="3"/>
              <c:layout>
                <c:manualLayout>
                  <c:x val="0.12310802058833545"/>
                  <c:y val="-4.070851511811335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92B-4A2D-B338-3E2EA7E2F6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'2025_rom'!$A$21:$A$24</c:f>
              <c:strCache>
                <c:ptCount val="4"/>
                <c:pt idx="0">
                  <c:v>1 LEU</c:v>
                </c:pt>
                <c:pt idx="1">
                  <c:v>2 LEI</c:v>
                </c:pt>
                <c:pt idx="2">
                  <c:v>5 LEI</c:v>
                </c:pt>
                <c:pt idx="3">
                  <c:v>10 LEI</c:v>
                </c:pt>
              </c:strCache>
            </c:strRef>
          </c:cat>
          <c:val>
            <c:numRef>
              <c:f>'2025_rom'!$D$21:$D$24</c:f>
              <c:numCache>
                <c:formatCode>#,##0.00</c:formatCode>
                <c:ptCount val="4"/>
                <c:pt idx="0">
                  <c:v>80.425776999999997</c:v>
                </c:pt>
                <c:pt idx="1">
                  <c:v>49.677351000000002</c:v>
                </c:pt>
                <c:pt idx="2">
                  <c:v>21.377668</c:v>
                </c:pt>
                <c:pt idx="3">
                  <c:v>11.65551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92B-4A2D-B338-3E2EA7E2F62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710706616218432"/>
          <c:y val="0.54714097368438408"/>
          <c:w val="0.15334037790730703"/>
          <c:h val="0.369106707940887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ro-RO" sz="96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r>
              <a:rPr lang="ro-RO" sz="96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Graficul nr. 4b: Structura pe valori nominale ale monedelor metalice BANI în circulaţie la finele             </a:t>
            </a:r>
            <a:endParaRPr lang="en-US" sz="96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endParaRPr>
          </a:p>
          <a:p>
            <a:pPr algn="ctr" rtl="0">
              <a:defRPr lang="ro-RO" sz="96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r>
              <a:rPr lang="ro-RO" sz="96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 anului 2025  </a:t>
            </a:r>
            <a:r>
              <a:rPr lang="ro-RO" sz="960" b="0" i="1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din punct de vedere cantitativ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ro-RO" sz="96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o-MD"/>
        </a:p>
      </c:txPr>
    </c:title>
    <c:autoTitleDeleted val="0"/>
    <c:view3D>
      <c:rotX val="30"/>
      <c:rotY val="13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281067139334856"/>
          <c:y val="0.32994432600473905"/>
          <c:w val="0.66160184522389243"/>
          <c:h val="0.5443552113103684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4F81BD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ABC-4B20-B847-17AA8E9E0C02}"/>
              </c:ext>
            </c:extLst>
          </c:dPt>
          <c:dPt>
            <c:idx val="1"/>
            <c:bubble3D val="0"/>
            <c:spPr>
              <a:solidFill>
                <a:srgbClr val="ED7D3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ABC-4B20-B847-17AA8E9E0C02}"/>
              </c:ext>
            </c:extLst>
          </c:dPt>
          <c:dPt>
            <c:idx val="2"/>
            <c:bubble3D val="0"/>
            <c:spPr>
              <a:solidFill>
                <a:srgbClr val="ACB5C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ABC-4B20-B847-17AA8E9E0C02}"/>
              </c:ext>
            </c:extLst>
          </c:dPt>
          <c:dPt>
            <c:idx val="3"/>
            <c:bubble3D val="0"/>
            <c:spPr>
              <a:solidFill>
                <a:srgbClr val="44546A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ABC-4B20-B847-17AA8E9E0C02}"/>
              </c:ext>
            </c:extLst>
          </c:dPt>
          <c:dPt>
            <c:idx val="4"/>
            <c:bubble3D val="0"/>
            <c:spPr>
              <a:solidFill>
                <a:srgbClr val="EAE8E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AABC-4B20-B847-17AA8E9E0C02}"/>
              </c:ext>
            </c:extLst>
          </c:dPt>
          <c:dLbls>
            <c:dLbl>
              <c:idx val="0"/>
              <c:layout>
                <c:manualLayout>
                  <c:x val="5.1330174637261146E-2"/>
                  <c:y val="4.767023965889365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BC-4B20-B847-17AA8E9E0C02}"/>
                </c:ext>
              </c:extLst>
            </c:dLbl>
            <c:dLbl>
              <c:idx val="1"/>
              <c:layout>
                <c:manualLayout>
                  <c:x val="-9.8598129779232144E-2"/>
                  <c:y val="-1.801938194274842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BC-4B20-B847-17AA8E9E0C02}"/>
                </c:ext>
              </c:extLst>
            </c:dLbl>
            <c:dLbl>
              <c:idx val="2"/>
              <c:layout>
                <c:manualLayout>
                  <c:x val="-5.2919975912101895E-2"/>
                  <c:y val="-5.77308309187034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BC-4B20-B847-17AA8E9E0C02}"/>
                </c:ext>
              </c:extLst>
            </c:dLbl>
            <c:dLbl>
              <c:idx val="3"/>
              <c:layout>
                <c:manualLayout>
                  <c:x val="8.6105145947665634E-2"/>
                  <c:y val="-8.432283656860739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ABC-4B20-B847-17AA8E9E0C02}"/>
                </c:ext>
              </c:extLst>
            </c:dLbl>
            <c:dLbl>
              <c:idx val="4"/>
              <c:layout>
                <c:manualLayout>
                  <c:x val="3.5174239583688295E-2"/>
                  <c:y val="-3.966813414561703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ABC-4B20-B847-17AA8E9E0C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'2025_rom'!$A$26:$A$30</c:f>
              <c:strCache>
                <c:ptCount val="5"/>
                <c:pt idx="0">
                  <c:v>1 BAN</c:v>
                </c:pt>
                <c:pt idx="1">
                  <c:v>5 BANI</c:v>
                </c:pt>
                <c:pt idx="2">
                  <c:v>10 BANI</c:v>
                </c:pt>
                <c:pt idx="3">
                  <c:v>25 BANI</c:v>
                </c:pt>
                <c:pt idx="4">
                  <c:v>50 BANI</c:v>
                </c:pt>
              </c:strCache>
            </c:strRef>
          </c:cat>
          <c:val>
            <c:numRef>
              <c:f>'2025_rom'!$D$26:$D$30</c:f>
              <c:numCache>
                <c:formatCode>#,##0.00</c:formatCode>
                <c:ptCount val="5"/>
                <c:pt idx="0">
                  <c:v>71.019900000000007</c:v>
                </c:pt>
                <c:pt idx="1">
                  <c:v>245.9118</c:v>
                </c:pt>
                <c:pt idx="2">
                  <c:v>314.32799</c:v>
                </c:pt>
                <c:pt idx="3">
                  <c:v>321.16881599999999</c:v>
                </c:pt>
                <c:pt idx="4">
                  <c:v>45.322000000000003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ABC-4B20-B847-17AA8E9E0C0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904307416117"/>
          <c:y val="0.42140420904644671"/>
          <c:w val="0.16777034120734907"/>
          <c:h val="0.489604440718910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 rtl="0"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/Relationships>
</file>

<file path=xl/drawings/_rels/drawing2.xml.rels><?xml version="1.0" encoding="UTF-8" standalone="yes"?><Relationships xmlns="http://schemas.openxmlformats.org/package/2006/relationships"><Relationship Id="rId1" Target="../charts/chart2.xml" Type="http://schemas.openxmlformats.org/officeDocument/2006/relationships/chart"/></Relationships>
</file>

<file path=xl/drawings/_rels/drawing3.xml.rels><?xml version="1.0" encoding="UTF-8" standalone="yes"?><Relationships xmlns="http://schemas.openxmlformats.org/package/2006/relationships"><Relationship Id="rId1" Target="../charts/chart3.xml" Type="http://schemas.openxmlformats.org/officeDocument/2006/relationships/chart"/></Relationships>
</file>

<file path=xl/drawings/_rels/drawing4.xml.rels><?xml version="1.0" encoding="UTF-8" standalone="yes"?><Relationships xmlns="http://schemas.openxmlformats.org/package/2006/relationships"><Relationship Id="rId1" Target="../charts/chart4.xml" Type="http://schemas.openxmlformats.org/officeDocument/2006/relationships/chart"/><Relationship Id="rId2" Target="../charts/chart5.xml" Type="http://schemas.openxmlformats.org/officeDocument/2006/relationships/chart"/><Relationship Id="rId3" Target="../charts/chart6.xml" Type="http://schemas.openxmlformats.org/officeDocument/2006/relationships/chart"/><Relationship Id="rId4" Target="../charts/chart7.xml" Type="http://schemas.openxmlformats.org/officeDocument/2006/relationships/chart"/><Relationship Id="rId5" Target="../charts/chart8.xml" Type="http://schemas.openxmlformats.org/officeDocument/2006/relationships/chart"/><Relationship Id="rId6" Target="../charts/chart9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</xdr:row>
      <xdr:rowOff>0</xdr:rowOff>
    </xdr:from>
    <xdr:to>
      <xdr:col>11</xdr:col>
      <xdr:colOff>9525</xdr:colOff>
      <xdr:row>15</xdr:row>
      <xdr:rowOff>238125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E43B70C-25DB-462B-A37C-7724D996E0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3</xdr:row>
      <xdr:rowOff>238124</xdr:rowOff>
    </xdr:from>
    <xdr:to>
      <xdr:col>11</xdr:col>
      <xdr:colOff>28574</xdr:colOff>
      <xdr:row>15</xdr:row>
      <xdr:rowOff>19049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B7C7582-31AC-404C-9EC9-385EFF68C2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4</xdr:row>
      <xdr:rowOff>9525</xdr:rowOff>
    </xdr:from>
    <xdr:to>
      <xdr:col>11</xdr:col>
      <xdr:colOff>9525</xdr:colOff>
      <xdr:row>15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722FE08-94FB-490B-BF0A-4403948907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0</xdr:row>
      <xdr:rowOff>142875</xdr:rowOff>
    </xdr:from>
    <xdr:to>
      <xdr:col>7</xdr:col>
      <xdr:colOff>114300</xdr:colOff>
      <xdr:row>15</xdr:row>
      <xdr:rowOff>157163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85725</xdr:colOff>
      <xdr:row>18</xdr:row>
      <xdr:rowOff>0</xdr:rowOff>
    </xdr:from>
    <xdr:to>
      <xdr:col>7</xdr:col>
      <xdr:colOff>128587</xdr:colOff>
      <xdr:row>32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0</xdr:colOff>
      <xdr:row>1</xdr:row>
      <xdr:rowOff>0</xdr:rowOff>
    </xdr:from>
    <xdr:to>
      <xdr:col>17</xdr:col>
      <xdr:colOff>133350</xdr:colOff>
      <xdr:row>15</xdr:row>
      <xdr:rowOff>157162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35</xdr:row>
      <xdr:rowOff>0</xdr:rowOff>
    </xdr:from>
    <xdr:to>
      <xdr:col>7</xdr:col>
      <xdr:colOff>109537</xdr:colOff>
      <xdr:row>49</xdr:row>
      <xdr:rowOff>152400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18</xdr:row>
      <xdr:rowOff>0</xdr:rowOff>
    </xdr:from>
    <xdr:to>
      <xdr:col>17</xdr:col>
      <xdr:colOff>133350</xdr:colOff>
      <xdr:row>32</xdr:row>
      <xdr:rowOff>157162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35</xdr:row>
      <xdr:rowOff>0</xdr:rowOff>
    </xdr:from>
    <xdr:to>
      <xdr:col>17</xdr:col>
      <xdr:colOff>133350</xdr:colOff>
      <xdr:row>49</xdr:row>
      <xdr:rowOff>157162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arget="Volumul%20numerarului_circulatie_2021-2025.xlsx" TargetMode="External" Type="http://schemas.openxmlformats.org/officeDocument/2006/relationships/externalLinkPath"/><Relationship Id="rId2" Target="file://///fileserver.lan.bnm.md/file_server/GROUP/TEZA/SRACON/Pagina%20web/Date%20statistice%20Web/!2025/MN_circulatia_2025/Info_web/Volumul%20numerarului_circulatie_2021-2025.xlsx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1-2025 ROM"/>
      <sheetName val="2021-2025 ENG"/>
      <sheetName val="2021-2025 RUS"/>
    </sheetNames>
    <sheetDataSet>
      <sheetData sheetId="0">
        <row r="14">
          <cell r="A14" t="str">
            <v>Bancnote</v>
          </cell>
          <cell r="F14">
            <v>400.12060700000006</v>
          </cell>
        </row>
        <row r="15">
          <cell r="A15" t="str">
            <v>Monede LEI</v>
          </cell>
          <cell r="F15">
            <v>163.13630599999999</v>
          </cell>
        </row>
        <row r="16">
          <cell r="A16" t="str">
            <v>Monede BANI</v>
          </cell>
          <cell r="F16">
            <v>997.75050599999997</v>
          </cell>
        </row>
        <row r="17">
          <cell r="A17" t="str">
            <v>Bancnote comemorative</v>
          </cell>
          <cell r="F17">
            <v>4.6906999999999997E-2</v>
          </cell>
        </row>
        <row r="18">
          <cell r="A18" t="str">
            <v>Monede jubiliare și comemorative</v>
          </cell>
          <cell r="F18">
            <v>0.13730700000000001</v>
          </cell>
        </row>
      </sheetData>
      <sheetData sheetId="1">
        <row r="14">
          <cell r="A14" t="str">
            <v>Banknotes</v>
          </cell>
        </row>
        <row r="15">
          <cell r="A15" t="str">
            <v>Coins LEI</v>
          </cell>
        </row>
        <row r="16">
          <cell r="A16" t="str">
            <v>Coins BANI</v>
          </cell>
        </row>
        <row r="17">
          <cell r="A17" t="str">
            <v>Commemorative banknotes</v>
          </cell>
        </row>
        <row r="18">
          <cell r="A18" t="str">
            <v>Commemorative and jubilee coins</v>
          </cell>
        </row>
      </sheetData>
      <sheetData sheetId="2">
        <row r="14">
          <cell r="A14" t="str">
            <v>Банкноты</v>
          </cell>
          <cell r="F14">
            <v>400.12060700000006</v>
          </cell>
        </row>
        <row r="15">
          <cell r="A15" t="str">
            <v>Монеты ЛЕЙ</v>
          </cell>
          <cell r="F15">
            <v>163.13630599999999</v>
          </cell>
        </row>
        <row r="16">
          <cell r="A16" t="str">
            <v>Монеты БАНЬ</v>
          </cell>
          <cell r="F16">
            <v>997.75050599999997</v>
          </cell>
        </row>
        <row r="17">
          <cell r="A17" t="str">
            <v>Памятные банкноты</v>
          </cell>
          <cell r="F17">
            <v>4.6906999999999997E-2</v>
          </cell>
        </row>
        <row r="18">
          <cell r="A18" t="str">
            <v>Памятные и юбилейные монеты</v>
          </cell>
          <cell r="F18">
            <v>0.13730700000000001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4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"/>
  <sheetViews>
    <sheetView zoomScaleNormal="100" workbookViewId="0">
      <selection activeCell="N14" sqref="N14"/>
    </sheetView>
  </sheetViews>
  <sheetFormatPr defaultRowHeight="15.75" x14ac:dyDescent="0.25"/>
  <cols>
    <col min="1" max="1" customWidth="true" style="99" width="15.5703125" collapsed="false"/>
    <col min="2" max="2" customWidth="true" style="99" width="24.7109375" collapsed="false"/>
    <col min="3" max="3" customWidth="true" style="99" width="8.7109375" collapsed="false"/>
    <col min="4" max="4" customWidth="true" style="99" width="24.7109375" collapsed="false"/>
    <col min="5" max="5" customWidth="true" style="99" width="8.7109375" collapsed="false"/>
    <col min="6" max="6" customWidth="true" style="99" width="24.7109375" collapsed="false"/>
    <col min="7" max="7" bestFit="true" customWidth="true" style="99" width="9.7109375" collapsed="false"/>
    <col min="8" max="8" bestFit="true" customWidth="true" style="2" width="19.5703125" collapsed="false"/>
    <col min="9" max="14" bestFit="true" customWidth="true" style="2" width="15.5703125" collapsed="false"/>
    <col min="15" max="15" bestFit="true" customWidth="true" style="2" width="19.5703125" collapsed="false"/>
    <col min="16" max="16" bestFit="true" customWidth="true" style="2" width="7.85546875" collapsed="false"/>
    <col min="17" max="16384" style="2" width="9.140625" collapsed="false"/>
  </cols>
  <sheetData>
    <row r="1" spans="1:7" ht="15" x14ac:dyDescent="0.25">
      <c r="A1" s="1"/>
      <c r="B1" s="1"/>
      <c r="C1" s="1"/>
      <c r="D1" s="1"/>
      <c r="E1" s="1"/>
      <c r="F1" s="1"/>
      <c r="G1" s="1"/>
    </row>
    <row r="2" spans="1:7" ht="20.100000000000001" customHeight="1" x14ac:dyDescent="0.2">
      <c r="A2" s="3" t="s">
        <v>32</v>
      </c>
      <c r="B2" s="4"/>
      <c r="C2" s="4"/>
      <c r="D2" s="4"/>
      <c r="E2" s="4"/>
      <c r="F2" s="4"/>
      <c r="G2" s="2"/>
    </row>
    <row r="3" spans="1:7" ht="20.100000000000001" customHeight="1" x14ac:dyDescent="0.2">
      <c r="A3" s="3" t="s">
        <v>65</v>
      </c>
      <c r="B3" s="4"/>
      <c r="C3" s="4"/>
      <c r="D3" s="4"/>
      <c r="E3" s="4"/>
      <c r="F3" s="4"/>
      <c r="G3" s="2"/>
    </row>
    <row r="4" spans="1:7" ht="20.100000000000001" customHeight="1" thickBot="1" x14ac:dyDescent="0.3">
      <c r="A4" s="5"/>
      <c r="B4" s="5"/>
      <c r="C4" s="6">
        <f>SUM(C9:C17)</f>
        <v>98.988394068132138</v>
      </c>
      <c r="D4" s="5"/>
      <c r="E4" s="5"/>
      <c r="F4" s="5"/>
      <c r="G4" s="1"/>
    </row>
    <row r="5" spans="1:7" ht="21" customHeight="1" x14ac:dyDescent="0.25">
      <c r="A5" s="7" t="s">
        <v>5</v>
      </c>
      <c r="B5" s="8" t="s">
        <v>18</v>
      </c>
      <c r="C5" s="9" t="s">
        <v>6</v>
      </c>
      <c r="D5" s="8" t="s">
        <v>25</v>
      </c>
      <c r="E5" s="10" t="s">
        <v>6</v>
      </c>
      <c r="F5" s="7" t="s">
        <v>26</v>
      </c>
      <c r="G5" s="1"/>
    </row>
    <row r="6" spans="1:7" ht="15.75" customHeight="1" x14ac:dyDescent="0.25">
      <c r="A6" s="11"/>
      <c r="B6" s="12"/>
      <c r="C6" s="13"/>
      <c r="D6" s="14"/>
      <c r="E6" s="15"/>
      <c r="F6" s="16"/>
      <c r="G6" s="1"/>
    </row>
    <row r="7" spans="1:7" ht="14.25" customHeight="1" x14ac:dyDescent="0.25">
      <c r="A7" s="17"/>
      <c r="B7" s="18"/>
      <c r="C7" s="19"/>
      <c r="D7" s="20"/>
      <c r="E7" s="21"/>
      <c r="F7" s="22"/>
      <c r="G7" s="1"/>
    </row>
    <row r="8" spans="1:7" s="27" customFormat="1" ht="20.100000000000001" customHeight="1" x14ac:dyDescent="0.2">
      <c r="A8" s="23" t="s">
        <v>7</v>
      </c>
      <c r="B8" s="24"/>
      <c r="C8" s="24"/>
      <c r="D8" s="24"/>
      <c r="E8" s="24"/>
      <c r="F8" s="25"/>
      <c r="G8" s="26"/>
    </row>
    <row r="9" spans="1:7" ht="20.100000000000001" customHeight="1" x14ac:dyDescent="0.2">
      <c r="A9" s="28" t="s">
        <v>35</v>
      </c>
      <c r="B9" s="29">
        <v>73.305811000000006</v>
      </c>
      <c r="C9" s="30">
        <f>B9*$C$18/$B$18</f>
        <v>0.13467939938238571</v>
      </c>
      <c r="D9" s="31">
        <f>B9/1</f>
        <v>73.305811000000006</v>
      </c>
      <c r="E9" s="32">
        <f>D9*$E$18/$D$18</f>
        <v>18.320928669389925</v>
      </c>
      <c r="F9" s="33">
        <f>D9/$G$9</f>
        <v>30.987663406808714</v>
      </c>
      <c r="G9" s="34">
        <v>2.3656450000000002</v>
      </c>
    </row>
    <row r="10" spans="1:7" ht="20.100000000000001" customHeight="1" x14ac:dyDescent="0.25">
      <c r="A10" s="35" t="s">
        <v>36</v>
      </c>
      <c r="B10" s="36">
        <v>53.225650000000002</v>
      </c>
      <c r="C10" s="37">
        <f t="shared" ref="C10:C17" si="0">B10*$C$18/$B$18</f>
        <v>9.7787589768798519E-2</v>
      </c>
      <c r="D10" s="38">
        <f>B10/5</f>
        <v>10.64513</v>
      </c>
      <c r="E10" s="39">
        <f t="shared" ref="E10:E17" si="1">D10*$E$18/$D$18</f>
        <v>2.6604803186255284</v>
      </c>
      <c r="F10" s="40">
        <f t="shared" ref="F10:F17" si="2">D10/$G$9</f>
        <v>4.4998848094282948</v>
      </c>
      <c r="G10" s="1"/>
    </row>
    <row r="11" spans="1:7" ht="20.100000000000001" customHeight="1" x14ac:dyDescent="0.25">
      <c r="A11" s="35" t="s">
        <v>37</v>
      </c>
      <c r="B11" s="36">
        <v>137.45081999999999</v>
      </c>
      <c r="C11" s="37">
        <f t="shared" si="0"/>
        <v>0.25252832796865737</v>
      </c>
      <c r="D11" s="38">
        <f>B11/10</f>
        <v>13.745082</v>
      </c>
      <c r="E11" s="39">
        <f t="shared" si="1"/>
        <v>3.435234716616332</v>
      </c>
      <c r="F11" s="40">
        <f t="shared" si="2"/>
        <v>5.8102893713976522</v>
      </c>
      <c r="G11" s="1"/>
    </row>
    <row r="12" spans="1:7" ht="20.100000000000001" customHeight="1" x14ac:dyDescent="0.25">
      <c r="A12" s="35" t="s">
        <v>38</v>
      </c>
      <c r="B12" s="36">
        <v>302.82564000000002</v>
      </c>
      <c r="C12" s="37">
        <f t="shared" si="0"/>
        <v>0.55635937665005242</v>
      </c>
      <c r="D12" s="38">
        <f>B12/20</f>
        <v>15.141282</v>
      </c>
      <c r="E12" s="39">
        <f t="shared" si="1"/>
        <v>3.7841795036565058</v>
      </c>
      <c r="F12" s="40">
        <f t="shared" si="2"/>
        <v>6.4004878162192549</v>
      </c>
      <c r="G12" s="1"/>
    </row>
    <row r="13" spans="1:7" ht="20.100000000000001" customHeight="1" x14ac:dyDescent="0.25">
      <c r="A13" s="35" t="s">
        <v>39</v>
      </c>
      <c r="B13" s="36">
        <v>2660.9746</v>
      </c>
      <c r="C13" s="37">
        <f t="shared" si="0"/>
        <v>4.8888138063131734</v>
      </c>
      <c r="D13" s="38">
        <f>B13/50</f>
        <v>53.219492000000002</v>
      </c>
      <c r="E13" s="39">
        <f t="shared" si="1"/>
        <v>13.300862557173915</v>
      </c>
      <c r="F13" s="40">
        <f>D13/$G$9</f>
        <v>22.496820951579799</v>
      </c>
      <c r="G13" s="1"/>
    </row>
    <row r="14" spans="1:7" ht="20.100000000000001" customHeight="1" x14ac:dyDescent="0.25">
      <c r="A14" s="35" t="s">
        <v>40</v>
      </c>
      <c r="B14" s="36">
        <v>7467.3804</v>
      </c>
      <c r="C14" s="37">
        <f t="shared" si="0"/>
        <v>13.719271276213002</v>
      </c>
      <c r="D14" s="38">
        <f>B14/100</f>
        <v>74.673804000000004</v>
      </c>
      <c r="E14" s="39">
        <f t="shared" si="1"/>
        <v>18.662823832015228</v>
      </c>
      <c r="F14" s="40">
        <f t="shared" si="2"/>
        <v>31.565938253626388</v>
      </c>
      <c r="G14" s="1"/>
    </row>
    <row r="15" spans="1:7" ht="20.100000000000001" customHeight="1" x14ac:dyDescent="0.25">
      <c r="A15" s="35" t="s">
        <v>41</v>
      </c>
      <c r="B15" s="36">
        <v>26881.081200000001</v>
      </c>
      <c r="C15" s="37">
        <f t="shared" si="0"/>
        <v>49.386642359977991</v>
      </c>
      <c r="D15" s="38">
        <f>B15/200</f>
        <v>134.405406</v>
      </c>
      <c r="E15" s="39">
        <f t="shared" si="1"/>
        <v>33.591223158371342</v>
      </c>
      <c r="F15" s="40">
        <f t="shared" si="2"/>
        <v>56.815543329620461</v>
      </c>
      <c r="G15" s="1"/>
    </row>
    <row r="16" spans="1:7" ht="20.100000000000001" customHeight="1" x14ac:dyDescent="0.25">
      <c r="A16" s="35" t="s">
        <v>42</v>
      </c>
      <c r="B16" s="36">
        <v>8681.598</v>
      </c>
      <c r="C16" s="37">
        <f t="shared" si="0"/>
        <v>15.950064372377259</v>
      </c>
      <c r="D16" s="38">
        <f>B16/500</f>
        <v>17.363195999999999</v>
      </c>
      <c r="E16" s="39">
        <f t="shared" si="1"/>
        <v>4.3394905676527662</v>
      </c>
      <c r="F16" s="40">
        <f t="shared" si="2"/>
        <v>7.3397301792957084</v>
      </c>
      <c r="G16" s="1"/>
    </row>
    <row r="17" spans="1:9" ht="20.100000000000001" customHeight="1" x14ac:dyDescent="0.25">
      <c r="A17" s="41" t="s">
        <v>43</v>
      </c>
      <c r="B17" s="42">
        <v>7621.4040000000005</v>
      </c>
      <c r="C17" s="43">
        <f t="shared" si="0"/>
        <v>14.002247559480816</v>
      </c>
      <c r="D17" s="44">
        <f>B17/1000</f>
        <v>7.6214040000000001</v>
      </c>
      <c r="E17" s="45">
        <f t="shared" si="1"/>
        <v>1.9047766764984435</v>
      </c>
      <c r="F17" s="46">
        <f t="shared" si="2"/>
        <v>3.2217023264268305</v>
      </c>
      <c r="G17" s="1"/>
      <c r="I17" s="47"/>
    </row>
    <row r="18" spans="1:9" s="55" customFormat="1" ht="20.100000000000001" customHeight="1" x14ac:dyDescent="0.25">
      <c r="A18" s="48" t="s">
        <v>29</v>
      </c>
      <c r="B18" s="49">
        <f>SUM(B9:B17)</f>
        <v>53879.246120999996</v>
      </c>
      <c r="C18" s="50">
        <f>B18/($B$18+$B$25+$B$31)*100</f>
        <v>98.988394068132123</v>
      </c>
      <c r="D18" s="51">
        <f>SUM(D9:D17)</f>
        <v>400.12060700000006</v>
      </c>
      <c r="E18" s="52">
        <v>100</v>
      </c>
      <c r="F18" s="53">
        <f>SUM(F9:F17)</f>
        <v>169.1380604444031</v>
      </c>
      <c r="G18" s="54"/>
      <c r="I18" s="56"/>
    </row>
    <row r="19" spans="1:9" s="55" customFormat="1" ht="30.75" customHeight="1" x14ac:dyDescent="0.25">
      <c r="A19" s="57" t="s">
        <v>8</v>
      </c>
      <c r="B19" s="58">
        <v>9.3813999999999993</v>
      </c>
      <c r="C19" s="59"/>
      <c r="D19" s="60">
        <f>SUM(B19/200)</f>
        <v>4.6906999999999997E-2</v>
      </c>
      <c r="E19" s="61"/>
      <c r="F19" s="62"/>
      <c r="G19" s="54"/>
      <c r="I19" s="56"/>
    </row>
    <row r="20" spans="1:9" ht="20.100000000000001" customHeight="1" x14ac:dyDescent="0.25">
      <c r="A20" s="23" t="s">
        <v>9</v>
      </c>
      <c r="B20" s="24"/>
      <c r="C20" s="24"/>
      <c r="D20" s="24"/>
      <c r="E20" s="24"/>
      <c r="F20" s="25"/>
      <c r="G20" s="1"/>
      <c r="I20" s="47"/>
    </row>
    <row r="21" spans="1:9" ht="20.100000000000001" customHeight="1" x14ac:dyDescent="0.25">
      <c r="A21" s="63" t="s">
        <v>35</v>
      </c>
      <c r="B21" s="64">
        <v>80.425776999999997</v>
      </c>
      <c r="C21" s="65">
        <f>B21*$C$25/$B$25</f>
        <v>0.1477603916178172</v>
      </c>
      <c r="D21" s="44">
        <f>B21/1</f>
        <v>80.425776999999997</v>
      </c>
      <c r="E21" s="45">
        <f>D21*$E$25/$D$25</f>
        <v>49.29974140765453</v>
      </c>
      <c r="F21" s="66">
        <f>D21/$G$9</f>
        <v>33.99739901802679</v>
      </c>
      <c r="G21" s="1"/>
      <c r="I21" s="47"/>
    </row>
    <row r="22" spans="1:9" ht="20.100000000000001" customHeight="1" x14ac:dyDescent="0.25">
      <c r="A22" s="67" t="s">
        <v>44</v>
      </c>
      <c r="B22" s="64">
        <v>99.354702000000003</v>
      </c>
      <c r="C22" s="68">
        <f t="shared" ref="C22:C24" si="3">B22*$C$25/$B$25</f>
        <v>0.18253711961765101</v>
      </c>
      <c r="D22" s="69">
        <f>B22/2</f>
        <v>49.677351000000002</v>
      </c>
      <c r="E22" s="39">
        <f t="shared" ref="E22:E24" si="4">D22*$E$25/$D$25</f>
        <v>30.451437952750997</v>
      </c>
      <c r="F22" s="70">
        <f t="shared" ref="F22:F24" si="5">D22/$G$9</f>
        <v>20.99949527507297</v>
      </c>
      <c r="G22" s="1"/>
      <c r="I22" s="47"/>
    </row>
    <row r="23" spans="1:9" ht="20.100000000000001" customHeight="1" x14ac:dyDescent="0.25">
      <c r="A23" s="67" t="s">
        <v>36</v>
      </c>
      <c r="B23" s="64">
        <v>106.88834</v>
      </c>
      <c r="C23" s="68">
        <f t="shared" si="3"/>
        <v>0.19637812113121883</v>
      </c>
      <c r="D23" s="38">
        <f>B23/5</f>
        <v>21.377668</v>
      </c>
      <c r="E23" s="39">
        <f t="shared" si="4"/>
        <v>13.104175596571373</v>
      </c>
      <c r="F23" s="70">
        <f t="shared" si="5"/>
        <v>9.0367185270824653</v>
      </c>
      <c r="G23" s="1"/>
      <c r="I23" s="47"/>
    </row>
    <row r="24" spans="1:9" ht="20.100000000000001" customHeight="1" x14ac:dyDescent="0.25">
      <c r="A24" s="71" t="s">
        <v>37</v>
      </c>
      <c r="B24" s="64">
        <v>116.5551</v>
      </c>
      <c r="C24" s="72">
        <f t="shared" si="3"/>
        <v>0.21413815151644536</v>
      </c>
      <c r="D24" s="44">
        <f>B24/10</f>
        <v>11.65551</v>
      </c>
      <c r="E24" s="45">
        <f t="shared" si="4"/>
        <v>7.1446450430231021</v>
      </c>
      <c r="F24" s="73">
        <f t="shared" si="5"/>
        <v>4.9269903134240343</v>
      </c>
      <c r="G24" s="1"/>
      <c r="I24" s="47"/>
    </row>
    <row r="25" spans="1:9" s="55" customFormat="1" ht="20.100000000000001" customHeight="1" x14ac:dyDescent="0.25">
      <c r="A25" s="74" t="s">
        <v>29</v>
      </c>
      <c r="B25" s="49">
        <f>SUM(B21:B24)</f>
        <v>403.22391899999997</v>
      </c>
      <c r="C25" s="50">
        <f>B25/($B$18+$B$25+$B$31)*100</f>
        <v>0.74081378388313235</v>
      </c>
      <c r="D25" s="51">
        <f>SUM(D21:D24)</f>
        <v>163.13630599999999</v>
      </c>
      <c r="E25" s="52">
        <v>100</v>
      </c>
      <c r="F25" s="53">
        <f>SUM(F21:F24)</f>
        <v>68.960603133606256</v>
      </c>
      <c r="G25" s="54"/>
      <c r="I25" s="56"/>
    </row>
    <row r="26" spans="1:9" ht="20.100000000000001" customHeight="1" x14ac:dyDescent="0.25">
      <c r="A26" s="75" t="s">
        <v>45</v>
      </c>
      <c r="B26" s="64">
        <v>0.71019900000000002</v>
      </c>
      <c r="C26" s="76">
        <f>B26*$C$31/$B$31</f>
        <v>1.3047966246764659E-3</v>
      </c>
      <c r="D26" s="44">
        <f>B26/0.01</f>
        <v>71.019900000000007</v>
      </c>
      <c r="E26" s="45">
        <f>D26*$E$31/$D$31</f>
        <v>7.1180019025718249</v>
      </c>
      <c r="F26" s="66">
        <f>D26/$G$9</f>
        <v>30.021368379448312</v>
      </c>
      <c r="G26" s="1"/>
      <c r="I26" s="47"/>
    </row>
    <row r="27" spans="1:9" ht="20.100000000000001" customHeight="1" x14ac:dyDescent="0.25">
      <c r="A27" s="77" t="s">
        <v>46</v>
      </c>
      <c r="B27" s="64">
        <v>12.295590000000001</v>
      </c>
      <c r="C27" s="68">
        <f t="shared" ref="C27:C30" si="6">B27*$C$31/$B$31</f>
        <v>2.2589787271462939E-2</v>
      </c>
      <c r="D27" s="38">
        <f>B27/0.05</f>
        <v>245.9118</v>
      </c>
      <c r="E27" s="39">
        <f t="shared" ref="E27:E30" si="7">D27*$E$31/$D$31</f>
        <v>24.64662242927492</v>
      </c>
      <c r="F27" s="70">
        <f t="shared" ref="F27:F30" si="8">D27/$G$9</f>
        <v>103.95126910419779</v>
      </c>
      <c r="G27" s="1"/>
      <c r="I27" s="47"/>
    </row>
    <row r="28" spans="1:9" ht="20.100000000000001" customHeight="1" x14ac:dyDescent="0.25">
      <c r="A28" s="77" t="s">
        <v>47</v>
      </c>
      <c r="B28" s="64">
        <v>31.432798999999999</v>
      </c>
      <c r="C28" s="68">
        <f t="shared" si="6"/>
        <v>5.7749180214747967E-2</v>
      </c>
      <c r="D28" s="44">
        <f>B28/0.1</f>
        <v>314.32799</v>
      </c>
      <c r="E28" s="39">
        <f t="shared" si="7"/>
        <v>31.503666308338609</v>
      </c>
      <c r="F28" s="70">
        <f t="shared" si="8"/>
        <v>132.87200319574575</v>
      </c>
      <c r="G28" s="1"/>
      <c r="I28" s="47"/>
    </row>
    <row r="29" spans="1:9" ht="20.100000000000001" customHeight="1" x14ac:dyDescent="0.25">
      <c r="A29" s="77" t="s">
        <v>48</v>
      </c>
      <c r="B29" s="64">
        <v>80.292203999999998</v>
      </c>
      <c r="C29" s="68">
        <f t="shared" si="6"/>
        <v>0.14751498772461552</v>
      </c>
      <c r="D29" s="38">
        <f>B29/0.25</f>
        <v>321.16881599999999</v>
      </c>
      <c r="E29" s="39">
        <f t="shared" si="7"/>
        <v>32.189291217457928</v>
      </c>
      <c r="F29" s="70">
        <f t="shared" si="8"/>
        <v>135.76374138976894</v>
      </c>
      <c r="G29" s="1"/>
      <c r="H29" s="78"/>
      <c r="I29" s="47"/>
    </row>
    <row r="30" spans="1:9" ht="20.100000000000001" customHeight="1" x14ac:dyDescent="0.25">
      <c r="A30" s="79" t="s">
        <v>49</v>
      </c>
      <c r="B30" s="80">
        <v>22.661000000000001</v>
      </c>
      <c r="C30" s="72">
        <f t="shared" si="6"/>
        <v>4.1633396149239006E-2</v>
      </c>
      <c r="D30" s="44">
        <f>B30/0.5</f>
        <v>45.322000000000003</v>
      </c>
      <c r="E30" s="45">
        <f t="shared" si="7"/>
        <v>4.5424181423567234</v>
      </c>
      <c r="F30" s="73">
        <f t="shared" si="8"/>
        <v>19.158411342361173</v>
      </c>
      <c r="G30" s="1"/>
      <c r="H30" s="78"/>
      <c r="I30" s="47"/>
    </row>
    <row r="31" spans="1:9" s="85" customFormat="1" ht="20.100000000000001" customHeight="1" x14ac:dyDescent="0.25">
      <c r="A31" s="81" t="s">
        <v>29</v>
      </c>
      <c r="B31" s="82">
        <f>SUM(B26:B30)</f>
        <v>147.39179200000001</v>
      </c>
      <c r="C31" s="50">
        <f>B31/($B$18+$B$25+$B$31)*100</f>
        <v>0.27079214798474194</v>
      </c>
      <c r="D31" s="51">
        <f>SUM(D26:D30)</f>
        <v>997.75050599999997</v>
      </c>
      <c r="E31" s="52">
        <v>100</v>
      </c>
      <c r="F31" s="83">
        <f>SUM(F26:F30)</f>
        <v>421.76679341152197</v>
      </c>
      <c r="G31" s="84"/>
      <c r="I31" s="86"/>
    </row>
    <row r="32" spans="1:9" s="85" customFormat="1" ht="30" customHeight="1" x14ac:dyDescent="0.25">
      <c r="A32" s="87" t="s">
        <v>17</v>
      </c>
      <c r="B32" s="88">
        <v>8.68079</v>
      </c>
      <c r="C32" s="89"/>
      <c r="D32" s="90">
        <v>0.13730700000000001</v>
      </c>
      <c r="E32" s="91"/>
      <c r="F32" s="92"/>
      <c r="G32" s="84"/>
      <c r="I32" s="86"/>
    </row>
    <row r="33" spans="1:9" s="55" customFormat="1" ht="21" customHeight="1" thickBot="1" x14ac:dyDescent="0.3">
      <c r="A33" s="93" t="s">
        <v>30</v>
      </c>
      <c r="B33" s="94">
        <f>B18+B19+B25+B31+B32</f>
        <v>54447.924021999992</v>
      </c>
      <c r="C33" s="95">
        <v>100</v>
      </c>
      <c r="D33" s="94"/>
      <c r="E33" s="96"/>
      <c r="F33" s="97"/>
      <c r="G33" s="54"/>
      <c r="I33" s="98"/>
    </row>
    <row r="34" spans="1:9" x14ac:dyDescent="0.25">
      <c r="I34" s="100"/>
    </row>
  </sheetData>
  <mergeCells count="10">
    <mergeCell ref="A8:F8"/>
    <mergeCell ref="A20:F20"/>
    <mergeCell ref="A2:F2"/>
    <mergeCell ref="A3:F3"/>
    <mergeCell ref="A5:A7"/>
    <mergeCell ref="B5:B7"/>
    <mergeCell ref="C5:C7"/>
    <mergeCell ref="D5:D7"/>
    <mergeCell ref="E5:E7"/>
    <mergeCell ref="F5:F7"/>
  </mergeCells>
  <printOptions horizontalCentered="1"/>
  <pageMargins left="0.35" right="0.19685039370078741" top="0.78740157480314965" bottom="0.39370078740157483" header="0.31496062992125984" footer="0.31496062992125984"/>
  <pageSetup paperSize="9" scale="85" orientation="portrait" r:id="rId1"/>
  <headerFooter differentOddEven="1">
    <oddHeader xml:space="preserve">&amp;R </oddHeader>
    <oddFooter xml:space="preserve">&amp;C _x000D_
 </oddFooter>
    <evenHeader xml:space="preserve">&amp;R </evenHeader>
    <evenFooter xml:space="preserve">&amp;C _x000D_
 </even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3"/>
  <sheetViews>
    <sheetView topLeftCell="A16" zoomScaleNormal="100" workbookViewId="0">
      <selection activeCell="J37" sqref="J37"/>
    </sheetView>
  </sheetViews>
  <sheetFormatPr defaultRowHeight="15.75" x14ac:dyDescent="0.25"/>
  <cols>
    <col min="1" max="1" customWidth="true" style="99" width="15.7109375" collapsed="false"/>
    <col min="2" max="2" customWidth="true" style="99" width="24.7109375" collapsed="false"/>
    <col min="3" max="3" customWidth="true" style="99" width="8.7109375" collapsed="false"/>
    <col min="4" max="4" customWidth="true" style="99" width="24.7109375" collapsed="false"/>
    <col min="5" max="5" customWidth="true" style="99" width="8.7109375" collapsed="false"/>
    <col min="6" max="6" customWidth="true" style="99" width="24.7109375" collapsed="false"/>
    <col min="7" max="7" customWidth="true" style="99" width="10.42578125" collapsed="false"/>
    <col min="8" max="8" bestFit="true" customWidth="true" style="2" width="19.5703125" collapsed="false"/>
    <col min="9" max="14" bestFit="true" customWidth="true" style="2" width="15.5703125" collapsed="false"/>
    <col min="15" max="15" bestFit="true" customWidth="true" style="2" width="19.5703125" collapsed="false"/>
    <col min="16" max="16" bestFit="true" customWidth="true" style="2" width="7.85546875" collapsed="false"/>
    <col min="17" max="16384" style="2" width="9.140625" collapsed="false"/>
  </cols>
  <sheetData>
    <row r="1" spans="1:7" ht="15" x14ac:dyDescent="0.25">
      <c r="A1" s="1"/>
      <c r="B1" s="1"/>
      <c r="C1" s="1"/>
      <c r="D1" s="1"/>
      <c r="E1" s="1"/>
      <c r="F1" s="1"/>
      <c r="G1" s="1"/>
    </row>
    <row r="2" spans="1:7" ht="20.100000000000001" customHeight="1" x14ac:dyDescent="0.25">
      <c r="A2" s="151" t="s">
        <v>33</v>
      </c>
      <c r="B2" s="152"/>
      <c r="C2" s="152"/>
      <c r="D2" s="152"/>
      <c r="E2" s="152"/>
      <c r="F2" s="152"/>
      <c r="G2" s="1"/>
    </row>
    <row r="3" spans="1:7" ht="20.100000000000001" customHeight="1" x14ac:dyDescent="0.25">
      <c r="A3" s="151" t="s">
        <v>66</v>
      </c>
      <c r="B3" s="152"/>
      <c r="C3" s="152"/>
      <c r="D3" s="152"/>
      <c r="E3" s="152"/>
      <c r="F3" s="152"/>
      <c r="G3" s="1"/>
    </row>
    <row r="4" spans="1:7" ht="20.100000000000001" customHeight="1" thickBot="1" x14ac:dyDescent="0.3">
      <c r="A4" s="153"/>
      <c r="B4" s="154"/>
      <c r="C4" s="154"/>
      <c r="D4" s="154"/>
      <c r="E4" s="154"/>
      <c r="F4" s="154"/>
      <c r="G4" s="1"/>
    </row>
    <row r="5" spans="1:7" ht="16.5" customHeight="1" x14ac:dyDescent="0.25">
      <c r="A5" s="155" t="s">
        <v>0</v>
      </c>
      <c r="B5" s="156" t="s">
        <v>21</v>
      </c>
      <c r="C5" s="157" t="s">
        <v>1</v>
      </c>
      <c r="D5" s="156" t="s">
        <v>24</v>
      </c>
      <c r="E5" s="158" t="s">
        <v>2</v>
      </c>
      <c r="F5" s="159" t="s">
        <v>28</v>
      </c>
      <c r="G5" s="1"/>
    </row>
    <row r="6" spans="1:7" ht="15.75" customHeight="1" x14ac:dyDescent="0.25">
      <c r="A6" s="160"/>
      <c r="B6" s="161"/>
      <c r="C6" s="162"/>
      <c r="D6" s="12"/>
      <c r="E6" s="163"/>
      <c r="F6" s="164"/>
      <c r="G6" s="1"/>
    </row>
    <row r="7" spans="1:7" ht="14.25" customHeight="1" x14ac:dyDescent="0.25">
      <c r="A7" s="165"/>
      <c r="B7" s="166"/>
      <c r="C7" s="167"/>
      <c r="D7" s="18"/>
      <c r="E7" s="168"/>
      <c r="F7" s="169"/>
      <c r="G7" s="1"/>
    </row>
    <row r="8" spans="1:7" s="27" customFormat="1" ht="20.100000000000001" customHeight="1" x14ac:dyDescent="0.2">
      <c r="A8" s="170" t="s">
        <v>3</v>
      </c>
      <c r="B8" s="171"/>
      <c r="C8" s="171"/>
      <c r="D8" s="171"/>
      <c r="E8" s="171"/>
      <c r="F8" s="172"/>
      <c r="G8" s="26"/>
    </row>
    <row r="9" spans="1:7" ht="20.100000000000001" customHeight="1" x14ac:dyDescent="0.2">
      <c r="A9" s="28" t="s">
        <v>35</v>
      </c>
      <c r="B9" s="29">
        <v>73.305811000000006</v>
      </c>
      <c r="C9" s="30">
        <f>B9*$C$18/$B$18</f>
        <v>0.13467939938238571</v>
      </c>
      <c r="D9" s="31">
        <f>B9/1</f>
        <v>73.305811000000006</v>
      </c>
      <c r="E9" s="32">
        <f>D9*$E$18/$D$18</f>
        <v>18.320928669389925</v>
      </c>
      <c r="F9" s="173">
        <f>D9/$G$9</f>
        <v>30.987663406808714</v>
      </c>
      <c r="G9" s="34">
        <v>2.3656450000000002</v>
      </c>
    </row>
    <row r="10" spans="1:7" ht="20.100000000000001" customHeight="1" x14ac:dyDescent="0.25">
      <c r="A10" s="35" t="s">
        <v>36</v>
      </c>
      <c r="B10" s="36">
        <v>53.225650000000002</v>
      </c>
      <c r="C10" s="37">
        <f t="shared" ref="C10:C17" si="0">B10*$C$18/$B$18</f>
        <v>9.7787589768798519E-2</v>
      </c>
      <c r="D10" s="38">
        <f>B10/5</f>
        <v>10.64513</v>
      </c>
      <c r="E10" s="39">
        <f t="shared" ref="E10:E17" si="1">D10*$E$18/$D$18</f>
        <v>2.6604803186255284</v>
      </c>
      <c r="F10" s="174">
        <f t="shared" ref="F10:F17" si="2">D10/$G$9</f>
        <v>4.4998848094282948</v>
      </c>
      <c r="G10" s="1"/>
    </row>
    <row r="11" spans="1:7" ht="20.100000000000001" customHeight="1" x14ac:dyDescent="0.25">
      <c r="A11" s="35" t="s">
        <v>37</v>
      </c>
      <c r="B11" s="36">
        <v>137.45081999999999</v>
      </c>
      <c r="C11" s="37">
        <f t="shared" si="0"/>
        <v>0.25252832796865737</v>
      </c>
      <c r="D11" s="38">
        <f>B11/10</f>
        <v>13.745082</v>
      </c>
      <c r="E11" s="39">
        <f t="shared" si="1"/>
        <v>3.435234716616332</v>
      </c>
      <c r="F11" s="174">
        <f t="shared" si="2"/>
        <v>5.8102893713976522</v>
      </c>
      <c r="G11" s="1"/>
    </row>
    <row r="12" spans="1:7" ht="20.100000000000001" customHeight="1" x14ac:dyDescent="0.25">
      <c r="A12" s="35" t="s">
        <v>38</v>
      </c>
      <c r="B12" s="36">
        <v>302.82564000000002</v>
      </c>
      <c r="C12" s="37">
        <f t="shared" si="0"/>
        <v>0.55635937665005242</v>
      </c>
      <c r="D12" s="38">
        <f>B12/20</f>
        <v>15.141282</v>
      </c>
      <c r="E12" s="39">
        <f t="shared" si="1"/>
        <v>3.7841795036565058</v>
      </c>
      <c r="F12" s="174">
        <f t="shared" si="2"/>
        <v>6.4004878162192549</v>
      </c>
      <c r="G12" s="1"/>
    </row>
    <row r="13" spans="1:7" ht="20.100000000000001" customHeight="1" x14ac:dyDescent="0.25">
      <c r="A13" s="35" t="s">
        <v>39</v>
      </c>
      <c r="B13" s="36">
        <v>2660.9746</v>
      </c>
      <c r="C13" s="37">
        <f t="shared" si="0"/>
        <v>4.8888138063131734</v>
      </c>
      <c r="D13" s="38">
        <f>B13/50</f>
        <v>53.219492000000002</v>
      </c>
      <c r="E13" s="39">
        <f t="shared" si="1"/>
        <v>13.300862557173915</v>
      </c>
      <c r="F13" s="174">
        <f t="shared" si="2"/>
        <v>22.496820951579799</v>
      </c>
      <c r="G13" s="1"/>
    </row>
    <row r="14" spans="1:7" ht="20.100000000000001" customHeight="1" x14ac:dyDescent="0.25">
      <c r="A14" s="35" t="s">
        <v>40</v>
      </c>
      <c r="B14" s="36">
        <v>7467.3804</v>
      </c>
      <c r="C14" s="37">
        <f t="shared" si="0"/>
        <v>13.719271276213002</v>
      </c>
      <c r="D14" s="38">
        <f>B14/100</f>
        <v>74.673804000000004</v>
      </c>
      <c r="E14" s="39">
        <f t="shared" si="1"/>
        <v>18.662823832015228</v>
      </c>
      <c r="F14" s="174">
        <f t="shared" si="2"/>
        <v>31.565938253626388</v>
      </c>
      <c r="G14" s="1"/>
    </row>
    <row r="15" spans="1:7" ht="20.100000000000001" customHeight="1" x14ac:dyDescent="0.25">
      <c r="A15" s="35" t="s">
        <v>41</v>
      </c>
      <c r="B15" s="36">
        <v>26881.081200000001</v>
      </c>
      <c r="C15" s="37">
        <f t="shared" si="0"/>
        <v>49.386642359977991</v>
      </c>
      <c r="D15" s="38">
        <f>B15/200</f>
        <v>134.405406</v>
      </c>
      <c r="E15" s="39">
        <f t="shared" si="1"/>
        <v>33.591223158371342</v>
      </c>
      <c r="F15" s="174">
        <f t="shared" si="2"/>
        <v>56.815543329620461</v>
      </c>
      <c r="G15" s="1"/>
    </row>
    <row r="16" spans="1:7" ht="20.100000000000001" customHeight="1" x14ac:dyDescent="0.25">
      <c r="A16" s="35" t="s">
        <v>42</v>
      </c>
      <c r="B16" s="36">
        <v>8681.598</v>
      </c>
      <c r="C16" s="37">
        <f t="shared" si="0"/>
        <v>15.950064372377259</v>
      </c>
      <c r="D16" s="38">
        <f>B16/500</f>
        <v>17.363195999999999</v>
      </c>
      <c r="E16" s="39">
        <f t="shared" si="1"/>
        <v>4.3394905676527662</v>
      </c>
      <c r="F16" s="174">
        <f t="shared" si="2"/>
        <v>7.3397301792957084</v>
      </c>
      <c r="G16" s="1"/>
    </row>
    <row r="17" spans="1:7" ht="20.100000000000001" customHeight="1" x14ac:dyDescent="0.25">
      <c r="A17" s="41" t="s">
        <v>43</v>
      </c>
      <c r="B17" s="42">
        <v>7621.4040000000005</v>
      </c>
      <c r="C17" s="43">
        <f t="shared" si="0"/>
        <v>14.002247559480816</v>
      </c>
      <c r="D17" s="44">
        <f>B17/1000</f>
        <v>7.6214040000000001</v>
      </c>
      <c r="E17" s="45">
        <f t="shared" si="1"/>
        <v>1.9047766764984435</v>
      </c>
      <c r="F17" s="175">
        <f t="shared" si="2"/>
        <v>3.2217023264268305</v>
      </c>
      <c r="G17" s="1"/>
    </row>
    <row r="18" spans="1:7" s="55" customFormat="1" ht="20.100000000000001" customHeight="1" x14ac:dyDescent="0.25">
      <c r="A18" s="176" t="s">
        <v>29</v>
      </c>
      <c r="B18" s="49">
        <f>SUM(B9:B17)</f>
        <v>53879.246120999996</v>
      </c>
      <c r="C18" s="50">
        <f>B18/($B$18+$B$25+$B$31)*100</f>
        <v>98.988394068132123</v>
      </c>
      <c r="D18" s="51">
        <f>SUM(D9:D17)</f>
        <v>400.12060700000006</v>
      </c>
      <c r="E18" s="52">
        <v>100</v>
      </c>
      <c r="F18" s="177">
        <f>SUM(F9:F17)</f>
        <v>169.1380604444031</v>
      </c>
      <c r="G18" s="54"/>
    </row>
    <row r="19" spans="1:7" s="55" customFormat="1" ht="30" customHeight="1" x14ac:dyDescent="0.25">
      <c r="A19" s="178" t="s">
        <v>19</v>
      </c>
      <c r="B19" s="58">
        <v>9.3813999999999993</v>
      </c>
      <c r="C19" s="59"/>
      <c r="D19" s="60">
        <f>SUM(B19/200)</f>
        <v>4.6906999999999997E-2</v>
      </c>
      <c r="E19" s="61"/>
      <c r="F19" s="179"/>
      <c r="G19" s="54"/>
    </row>
    <row r="20" spans="1:7" ht="20.100000000000001" customHeight="1" x14ac:dyDescent="0.25">
      <c r="A20" s="180" t="s">
        <v>4</v>
      </c>
      <c r="B20" s="24"/>
      <c r="C20" s="24"/>
      <c r="D20" s="24"/>
      <c r="E20" s="24"/>
      <c r="F20" s="181"/>
      <c r="G20" s="1"/>
    </row>
    <row r="21" spans="1:7" ht="20.100000000000001" customHeight="1" x14ac:dyDescent="0.25">
      <c r="A21" s="63" t="s">
        <v>35</v>
      </c>
      <c r="B21" s="64">
        <v>80.425776999999997</v>
      </c>
      <c r="C21" s="65">
        <f>B21*$C$25/$B$25</f>
        <v>0.1477603916178172</v>
      </c>
      <c r="D21" s="44">
        <f>B21/1</f>
        <v>80.425776999999997</v>
      </c>
      <c r="E21" s="182">
        <f>D21*$E$25/$D$25</f>
        <v>49.29974140765453</v>
      </c>
      <c r="F21" s="66">
        <f>D21/$G$9</f>
        <v>33.99739901802679</v>
      </c>
      <c r="G21" s="1"/>
    </row>
    <row r="22" spans="1:7" ht="20.100000000000001" customHeight="1" x14ac:dyDescent="0.25">
      <c r="A22" s="67" t="s">
        <v>44</v>
      </c>
      <c r="B22" s="64">
        <v>99.354702000000003</v>
      </c>
      <c r="C22" s="68">
        <f t="shared" ref="C22:C24" si="3">B22*$C$25/$B$25</f>
        <v>0.18253711961765101</v>
      </c>
      <c r="D22" s="69">
        <f>B22/2</f>
        <v>49.677351000000002</v>
      </c>
      <c r="E22" s="183">
        <f t="shared" ref="E22:E24" si="4">D22*$E$25/$D$25</f>
        <v>30.451437952750997</v>
      </c>
      <c r="F22" s="70">
        <f t="shared" ref="F22:F24" si="5">D22/$G$9</f>
        <v>20.99949527507297</v>
      </c>
      <c r="G22" s="1"/>
    </row>
    <row r="23" spans="1:7" ht="20.100000000000001" customHeight="1" x14ac:dyDescent="0.25">
      <c r="A23" s="67" t="s">
        <v>36</v>
      </c>
      <c r="B23" s="64">
        <v>106.88834</v>
      </c>
      <c r="C23" s="68">
        <f t="shared" si="3"/>
        <v>0.19637812113121883</v>
      </c>
      <c r="D23" s="38">
        <f>B23/5</f>
        <v>21.377668</v>
      </c>
      <c r="E23" s="183">
        <f t="shared" si="4"/>
        <v>13.104175596571373</v>
      </c>
      <c r="F23" s="70">
        <f t="shared" si="5"/>
        <v>9.0367185270824653</v>
      </c>
      <c r="G23" s="1"/>
    </row>
    <row r="24" spans="1:7" ht="20.100000000000001" customHeight="1" x14ac:dyDescent="0.25">
      <c r="A24" s="71" t="s">
        <v>37</v>
      </c>
      <c r="B24" s="64">
        <v>116.5551</v>
      </c>
      <c r="C24" s="72">
        <f t="shared" si="3"/>
        <v>0.21413815151644536</v>
      </c>
      <c r="D24" s="44">
        <f>B24/10</f>
        <v>11.65551</v>
      </c>
      <c r="E24" s="184">
        <f t="shared" si="4"/>
        <v>7.1446450430231021</v>
      </c>
      <c r="F24" s="185">
        <f t="shared" si="5"/>
        <v>4.9269903134240343</v>
      </c>
      <c r="G24" s="1"/>
    </row>
    <row r="25" spans="1:7" s="55" customFormat="1" ht="20.100000000000001" customHeight="1" x14ac:dyDescent="0.25">
      <c r="A25" s="74" t="s">
        <v>29</v>
      </c>
      <c r="B25" s="49">
        <f>SUM(B21:B24)</f>
        <v>403.22391899999997</v>
      </c>
      <c r="C25" s="50">
        <f>B25/($B$18+$B$25+$B$31)*100</f>
        <v>0.74081378388313235</v>
      </c>
      <c r="D25" s="51">
        <f>SUM(D21:D24)</f>
        <v>163.13630599999999</v>
      </c>
      <c r="E25" s="52">
        <v>100</v>
      </c>
      <c r="F25" s="53">
        <f>SUM(F21:F24)</f>
        <v>68.960603133606256</v>
      </c>
      <c r="G25" s="54"/>
    </row>
    <row r="26" spans="1:7" ht="20.100000000000001" customHeight="1" x14ac:dyDescent="0.25">
      <c r="A26" s="75" t="s">
        <v>45</v>
      </c>
      <c r="B26" s="64">
        <v>0.71019900000000002</v>
      </c>
      <c r="C26" s="186">
        <f>B26*$C$31/$B$31</f>
        <v>1.3047966246764659E-3</v>
      </c>
      <c r="D26" s="38">
        <f>B26/0.01</f>
        <v>71.019900000000007</v>
      </c>
      <c r="E26" s="182">
        <f>D26*$E$31/$D$31</f>
        <v>7.1180019025718249</v>
      </c>
      <c r="F26" s="66">
        <f>D26/$G$9</f>
        <v>30.021368379448312</v>
      </c>
      <c r="G26" s="1"/>
    </row>
    <row r="27" spans="1:7" ht="20.100000000000001" customHeight="1" x14ac:dyDescent="0.25">
      <c r="A27" s="77" t="s">
        <v>46</v>
      </c>
      <c r="B27" s="64">
        <v>12.295590000000001</v>
      </c>
      <c r="C27" s="37">
        <f t="shared" ref="C27:C30" si="6">B27*$C$31/$B$31</f>
        <v>2.2589787271462939E-2</v>
      </c>
      <c r="D27" s="38">
        <f>B27/0.05</f>
        <v>245.9118</v>
      </c>
      <c r="E27" s="183">
        <f t="shared" ref="E27:E30" si="7">D27*$E$31/$D$31</f>
        <v>24.64662242927492</v>
      </c>
      <c r="F27" s="70">
        <f t="shared" ref="F27:F30" si="8">D27/$G$9</f>
        <v>103.95126910419779</v>
      </c>
      <c r="G27" s="1"/>
    </row>
    <row r="28" spans="1:7" ht="20.100000000000001" customHeight="1" x14ac:dyDescent="0.25">
      <c r="A28" s="77" t="s">
        <v>47</v>
      </c>
      <c r="B28" s="64">
        <v>31.432798999999999</v>
      </c>
      <c r="C28" s="37">
        <f t="shared" si="6"/>
        <v>5.7749180214747967E-2</v>
      </c>
      <c r="D28" s="38">
        <f>B28/0.1</f>
        <v>314.32799</v>
      </c>
      <c r="E28" s="183">
        <f t="shared" si="7"/>
        <v>31.503666308338609</v>
      </c>
      <c r="F28" s="70">
        <f t="shared" si="8"/>
        <v>132.87200319574575</v>
      </c>
      <c r="G28" s="1"/>
    </row>
    <row r="29" spans="1:7" ht="20.100000000000001" customHeight="1" x14ac:dyDescent="0.25">
      <c r="A29" s="77" t="s">
        <v>48</v>
      </c>
      <c r="B29" s="64">
        <v>80.292203999999998</v>
      </c>
      <c r="C29" s="37">
        <f t="shared" si="6"/>
        <v>0.14751498772461552</v>
      </c>
      <c r="D29" s="38">
        <f>B29/0.25</f>
        <v>321.16881599999999</v>
      </c>
      <c r="E29" s="183">
        <f t="shared" si="7"/>
        <v>32.189291217457928</v>
      </c>
      <c r="F29" s="70">
        <f t="shared" si="8"/>
        <v>135.76374138976894</v>
      </c>
      <c r="G29" s="1"/>
    </row>
    <row r="30" spans="1:7" ht="20.100000000000001" customHeight="1" x14ac:dyDescent="0.25">
      <c r="A30" s="79" t="s">
        <v>49</v>
      </c>
      <c r="B30" s="80">
        <v>22.661000000000001</v>
      </c>
      <c r="C30" s="43">
        <f t="shared" si="6"/>
        <v>4.1633396149239006E-2</v>
      </c>
      <c r="D30" s="38">
        <f>B30/0.5</f>
        <v>45.322000000000003</v>
      </c>
      <c r="E30" s="187">
        <f t="shared" si="7"/>
        <v>4.5424181423567234</v>
      </c>
      <c r="F30" s="185">
        <f t="shared" si="8"/>
        <v>19.158411342361173</v>
      </c>
      <c r="G30" s="1"/>
    </row>
    <row r="31" spans="1:7" s="85" customFormat="1" ht="20.100000000000001" customHeight="1" x14ac:dyDescent="0.25">
      <c r="A31" s="188" t="s">
        <v>29</v>
      </c>
      <c r="B31" s="82">
        <f>SUM(B26:B30)</f>
        <v>147.39179200000001</v>
      </c>
      <c r="C31" s="50">
        <f>B31/($B$18+$B$25+$B$31)*100</f>
        <v>0.27079214798474194</v>
      </c>
      <c r="D31" s="189">
        <f>SUM(D26:D30)</f>
        <v>997.75050599999997</v>
      </c>
      <c r="E31" s="190">
        <v>100</v>
      </c>
      <c r="F31" s="191">
        <f>SUM(F26:F30)</f>
        <v>421.76679341152197</v>
      </c>
      <c r="G31" s="84"/>
    </row>
    <row r="32" spans="1:7" s="85" customFormat="1" ht="30" customHeight="1" x14ac:dyDescent="0.25">
      <c r="A32" s="192" t="s">
        <v>31</v>
      </c>
      <c r="B32" s="88">
        <v>8.68079</v>
      </c>
      <c r="C32" s="89"/>
      <c r="D32" s="90">
        <v>0.130244</v>
      </c>
      <c r="E32" s="91"/>
      <c r="F32" s="193"/>
      <c r="G32" s="84"/>
    </row>
    <row r="33" spans="1:7" s="55" customFormat="1" ht="21.75" customHeight="1" thickBot="1" x14ac:dyDescent="0.3">
      <c r="A33" s="194" t="s">
        <v>29</v>
      </c>
      <c r="B33" s="94">
        <f>B18+B19+B25+B31+B32</f>
        <v>54447.924021999992</v>
      </c>
      <c r="C33" s="195">
        <v>100</v>
      </c>
      <c r="D33" s="94"/>
      <c r="E33" s="196"/>
      <c r="F33" s="197"/>
      <c r="G33" s="54"/>
    </row>
  </sheetData>
  <mergeCells count="10">
    <mergeCell ref="A8:F8"/>
    <mergeCell ref="A20:F20"/>
    <mergeCell ref="A2:F2"/>
    <mergeCell ref="A3:F3"/>
    <mergeCell ref="A5:A7"/>
    <mergeCell ref="B5:B7"/>
    <mergeCell ref="C5:C7"/>
    <mergeCell ref="E5:E7"/>
    <mergeCell ref="D5:D7"/>
    <mergeCell ref="F5:F7"/>
  </mergeCells>
  <printOptions horizontalCentered="1"/>
  <pageMargins left="0.59055118110236227" right="0.19685039370078741" top="0.78740157480314965" bottom="0.39370078740157483" header="0.31496062992125984" footer="0.31496062992125984"/>
  <pageSetup paperSize="9" scale="85" orientation="portrait" r:id="rId1"/>
  <headerFooter differentOddEven="1">
    <oddHeader xml:space="preserve">&amp;R </oddHeader>
    <oddFooter xml:space="preserve">&amp;C _x000D_
 </oddFooter>
    <evenHeader xml:space="preserve">&amp;R </evenHeader>
    <evenFooter xml:space="preserve">&amp;C _x000D_
 </evenFooter>
  </headerFooter>
  <colBreaks count="1" manualBreakCount="1">
    <brk id="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3"/>
  <sheetViews>
    <sheetView zoomScaleNormal="100" workbookViewId="0">
      <selection activeCell="K23" sqref="K23"/>
    </sheetView>
  </sheetViews>
  <sheetFormatPr defaultColWidth="9.140625" defaultRowHeight="15.75" x14ac:dyDescent="0.25"/>
  <cols>
    <col min="1" max="1" customWidth="true" style="150" width="15.7109375" collapsed="false"/>
    <col min="2" max="2" customWidth="true" style="150" width="24.7109375" collapsed="false"/>
    <col min="3" max="3" customWidth="true" style="150" width="8.7109375" collapsed="false"/>
    <col min="4" max="4" customWidth="true" style="150" width="24.7109375" collapsed="false"/>
    <col min="5" max="5" customWidth="true" style="150" width="8.7109375" collapsed="false"/>
    <col min="6" max="6" customWidth="true" style="150" width="24.7109375" collapsed="false"/>
    <col min="7" max="7" bestFit="true" customWidth="true" style="150" width="9.7109375" collapsed="false"/>
    <col min="8" max="8" bestFit="true" customWidth="true" style="102" width="19.5703125" collapsed="false"/>
    <col min="9" max="14" bestFit="true" customWidth="true" style="102" width="15.5703125" collapsed="false"/>
    <col min="15" max="15" bestFit="true" customWidth="true" style="102" width="19.5703125" collapsed="false"/>
    <col min="16" max="16" bestFit="true" customWidth="true" style="102" width="7.85546875" collapsed="false"/>
    <col min="17" max="16384" style="102" width="9.140625" collapsed="false"/>
  </cols>
  <sheetData>
    <row r="1" spans="1:7" s="102" customFormat="1" ht="15" x14ac:dyDescent="0.25">
      <c r="A1" s="101"/>
      <c r="B1" s="101"/>
      <c r="C1" s="101"/>
      <c r="D1" s="101"/>
      <c r="E1" s="101"/>
      <c r="F1" s="101"/>
      <c r="G1" s="101"/>
    </row>
    <row r="2" spans="1:7" s="102" customFormat="1" ht="20.100000000000001" customHeight="1" x14ac:dyDescent="0.25">
      <c r="A2" s="3" t="s">
        <v>34</v>
      </c>
      <c r="B2" s="4"/>
      <c r="C2" s="4"/>
      <c r="D2" s="4"/>
      <c r="E2" s="4"/>
      <c r="F2" s="4"/>
      <c r="G2" s="101"/>
    </row>
    <row r="3" spans="1:7" s="102" customFormat="1" ht="20.100000000000001" customHeight="1" x14ac:dyDescent="0.25">
      <c r="A3" s="3" t="s">
        <v>67</v>
      </c>
      <c r="B3" s="4"/>
      <c r="C3" s="4"/>
      <c r="D3" s="4"/>
      <c r="E3" s="4"/>
      <c r="F3" s="4"/>
      <c r="G3" s="101"/>
    </row>
    <row r="4" spans="1:7" s="102" customFormat="1" ht="20.100000000000001" customHeight="1" thickBot="1" x14ac:dyDescent="0.3">
      <c r="A4" s="103"/>
      <c r="B4" s="103"/>
      <c r="C4" s="104">
        <f>SUM(C9:C17)</f>
        <v>98.988394068132138</v>
      </c>
      <c r="D4" s="103"/>
      <c r="E4" s="103"/>
      <c r="F4" s="103"/>
      <c r="G4" s="101"/>
    </row>
    <row r="5" spans="1:7" s="102" customFormat="1" ht="16.5" customHeight="1" x14ac:dyDescent="0.25">
      <c r="A5" s="7" t="s">
        <v>10</v>
      </c>
      <c r="B5" s="8" t="s">
        <v>22</v>
      </c>
      <c r="C5" s="9" t="s">
        <v>11</v>
      </c>
      <c r="D5" s="8" t="s">
        <v>23</v>
      </c>
      <c r="E5" s="9" t="s">
        <v>11</v>
      </c>
      <c r="F5" s="7" t="s">
        <v>27</v>
      </c>
      <c r="G5" s="101"/>
    </row>
    <row r="6" spans="1:7" s="102" customFormat="1" ht="15.75" customHeight="1" x14ac:dyDescent="0.25">
      <c r="A6" s="11"/>
      <c r="B6" s="12"/>
      <c r="C6" s="13"/>
      <c r="D6" s="12"/>
      <c r="E6" s="13"/>
      <c r="F6" s="11"/>
      <c r="G6" s="101"/>
    </row>
    <row r="7" spans="1:7" s="102" customFormat="1" ht="18" customHeight="1" x14ac:dyDescent="0.25">
      <c r="A7" s="17"/>
      <c r="B7" s="18"/>
      <c r="C7" s="19"/>
      <c r="D7" s="18"/>
      <c r="E7" s="19"/>
      <c r="F7" s="17"/>
      <c r="G7" s="101"/>
    </row>
    <row r="8" spans="1:7" s="106" customFormat="1" ht="20.100000000000001" customHeight="1" x14ac:dyDescent="0.2">
      <c r="A8" s="23" t="s">
        <v>12</v>
      </c>
      <c r="B8" s="24"/>
      <c r="C8" s="24"/>
      <c r="D8" s="24"/>
      <c r="E8" s="24"/>
      <c r="F8" s="25"/>
      <c r="G8" s="105"/>
    </row>
    <row r="9" spans="1:7" s="102" customFormat="1" ht="20.100000000000001" customHeight="1" x14ac:dyDescent="0.2">
      <c r="A9" s="107" t="s">
        <v>50</v>
      </c>
      <c r="B9" s="29">
        <v>73.305811000000006</v>
      </c>
      <c r="C9" s="108">
        <f>B9*$C$18/$B$18</f>
        <v>0.13467939938238571</v>
      </c>
      <c r="D9" s="109">
        <f>B9/1</f>
        <v>73.305811000000006</v>
      </c>
      <c r="E9" s="110">
        <f>D9*$E$18/$D$18</f>
        <v>18.320928669389925</v>
      </c>
      <c r="F9" s="111">
        <f>D9/$G$9</f>
        <v>30.987663406808714</v>
      </c>
      <c r="G9" s="34">
        <v>2.3656450000000002</v>
      </c>
    </row>
    <row r="10" spans="1:7" s="102" customFormat="1" ht="20.100000000000001" customHeight="1" x14ac:dyDescent="0.25">
      <c r="A10" s="35" t="s">
        <v>51</v>
      </c>
      <c r="B10" s="36">
        <v>53.225650000000002</v>
      </c>
      <c r="C10" s="112">
        <f t="shared" ref="C10:C17" si="0">B10*$C$18/$B$18</f>
        <v>9.7787589768798519E-2</v>
      </c>
      <c r="D10" s="113">
        <f>B10/5</f>
        <v>10.64513</v>
      </c>
      <c r="E10" s="114">
        <f t="shared" ref="E10:E17" si="1">D10*$E$18/$D$18</f>
        <v>2.6604803186255284</v>
      </c>
      <c r="F10" s="115">
        <f t="shared" ref="F10:F17" si="2">D10/$G$9</f>
        <v>4.4998848094282948</v>
      </c>
      <c r="G10" s="101"/>
    </row>
    <row r="11" spans="1:7" s="102" customFormat="1" ht="20.100000000000001" customHeight="1" x14ac:dyDescent="0.25">
      <c r="A11" s="35" t="s">
        <v>52</v>
      </c>
      <c r="B11" s="36">
        <v>137.45081999999999</v>
      </c>
      <c r="C11" s="112">
        <f t="shared" si="0"/>
        <v>0.25252832796865737</v>
      </c>
      <c r="D11" s="113">
        <f>B11/10</f>
        <v>13.745082</v>
      </c>
      <c r="E11" s="114">
        <f t="shared" si="1"/>
        <v>3.435234716616332</v>
      </c>
      <c r="F11" s="115">
        <f t="shared" si="2"/>
        <v>5.8102893713976522</v>
      </c>
      <c r="G11" s="101"/>
    </row>
    <row r="12" spans="1:7" s="102" customFormat="1" ht="20.100000000000001" customHeight="1" x14ac:dyDescent="0.25">
      <c r="A12" s="35" t="s">
        <v>53</v>
      </c>
      <c r="B12" s="36">
        <v>302.82564000000002</v>
      </c>
      <c r="C12" s="112">
        <f t="shared" si="0"/>
        <v>0.55635937665005242</v>
      </c>
      <c r="D12" s="113">
        <f>B12/20</f>
        <v>15.141282</v>
      </c>
      <c r="E12" s="114">
        <f t="shared" si="1"/>
        <v>3.7841795036565058</v>
      </c>
      <c r="F12" s="115">
        <f t="shared" si="2"/>
        <v>6.4004878162192549</v>
      </c>
      <c r="G12" s="101"/>
    </row>
    <row r="13" spans="1:7" s="102" customFormat="1" ht="20.100000000000001" customHeight="1" x14ac:dyDescent="0.25">
      <c r="A13" s="35" t="s">
        <v>54</v>
      </c>
      <c r="B13" s="36">
        <v>2660.9746</v>
      </c>
      <c r="C13" s="112">
        <f t="shared" si="0"/>
        <v>4.8888138063131734</v>
      </c>
      <c r="D13" s="113">
        <f>B13/50</f>
        <v>53.219492000000002</v>
      </c>
      <c r="E13" s="114">
        <f t="shared" si="1"/>
        <v>13.300862557173915</v>
      </c>
      <c r="F13" s="115">
        <f t="shared" si="2"/>
        <v>22.496820951579799</v>
      </c>
      <c r="G13" s="101"/>
    </row>
    <row r="14" spans="1:7" s="102" customFormat="1" ht="20.100000000000001" customHeight="1" x14ac:dyDescent="0.25">
      <c r="A14" s="35" t="s">
        <v>55</v>
      </c>
      <c r="B14" s="36">
        <v>7467.3804</v>
      </c>
      <c r="C14" s="112">
        <f t="shared" si="0"/>
        <v>13.719271276213002</v>
      </c>
      <c r="D14" s="113">
        <f>B14/100</f>
        <v>74.673804000000004</v>
      </c>
      <c r="E14" s="114">
        <f t="shared" si="1"/>
        <v>18.662823832015228</v>
      </c>
      <c r="F14" s="115">
        <f t="shared" si="2"/>
        <v>31.565938253626388</v>
      </c>
      <c r="G14" s="101"/>
    </row>
    <row r="15" spans="1:7" s="102" customFormat="1" ht="20.100000000000001" customHeight="1" x14ac:dyDescent="0.25">
      <c r="A15" s="35" t="s">
        <v>56</v>
      </c>
      <c r="B15" s="36">
        <v>26881.081200000001</v>
      </c>
      <c r="C15" s="112">
        <f t="shared" si="0"/>
        <v>49.386642359977991</v>
      </c>
      <c r="D15" s="113">
        <f>B15/200</f>
        <v>134.405406</v>
      </c>
      <c r="E15" s="114">
        <f t="shared" si="1"/>
        <v>33.591223158371342</v>
      </c>
      <c r="F15" s="115">
        <f t="shared" si="2"/>
        <v>56.815543329620461</v>
      </c>
      <c r="G15" s="101"/>
    </row>
    <row r="16" spans="1:7" s="102" customFormat="1" ht="20.100000000000001" customHeight="1" x14ac:dyDescent="0.25">
      <c r="A16" s="35" t="s">
        <v>57</v>
      </c>
      <c r="B16" s="36">
        <v>8681.598</v>
      </c>
      <c r="C16" s="112">
        <f t="shared" si="0"/>
        <v>15.950064372377259</v>
      </c>
      <c r="D16" s="113">
        <f>B16/500</f>
        <v>17.363195999999999</v>
      </c>
      <c r="E16" s="114">
        <f t="shared" si="1"/>
        <v>4.3394905676527662</v>
      </c>
      <c r="F16" s="115">
        <f t="shared" si="2"/>
        <v>7.3397301792957084</v>
      </c>
      <c r="G16" s="101"/>
    </row>
    <row r="17" spans="1:7" s="102" customFormat="1" ht="20.100000000000001" customHeight="1" x14ac:dyDescent="0.25">
      <c r="A17" s="41" t="s">
        <v>58</v>
      </c>
      <c r="B17" s="42">
        <v>7621.4040000000005</v>
      </c>
      <c r="C17" s="116">
        <f t="shared" si="0"/>
        <v>14.002247559480816</v>
      </c>
      <c r="D17" s="117">
        <f>B17/1000</f>
        <v>7.6214040000000001</v>
      </c>
      <c r="E17" s="118">
        <f t="shared" si="1"/>
        <v>1.9047766764984435</v>
      </c>
      <c r="F17" s="119">
        <f t="shared" si="2"/>
        <v>3.2217023264268305</v>
      </c>
      <c r="G17" s="101"/>
    </row>
    <row r="18" spans="1:7" s="126" customFormat="1" ht="20.100000000000001" customHeight="1" x14ac:dyDescent="0.25">
      <c r="A18" s="74" t="s">
        <v>13</v>
      </c>
      <c r="B18" s="120">
        <f>SUM(B9:B17)</f>
        <v>53879.246120999996</v>
      </c>
      <c r="C18" s="121">
        <f>B18/($B$18+$B$25+$B$31)*100</f>
        <v>98.988394068132123</v>
      </c>
      <c r="D18" s="122">
        <f>SUM(D9:D17)</f>
        <v>400.12060700000006</v>
      </c>
      <c r="E18" s="123">
        <v>100</v>
      </c>
      <c r="F18" s="124">
        <f>SUM(F9:F17)</f>
        <v>169.1380604444031</v>
      </c>
      <c r="G18" s="125"/>
    </row>
    <row r="19" spans="1:7" s="126" customFormat="1" ht="30" customHeight="1" x14ac:dyDescent="0.25">
      <c r="A19" s="57" t="s">
        <v>14</v>
      </c>
      <c r="B19" s="58">
        <v>9.3813999999999993</v>
      </c>
      <c r="C19" s="127"/>
      <c r="D19" s="128">
        <f>SUM(B19/200)</f>
        <v>4.6906999999999997E-2</v>
      </c>
      <c r="E19" s="129"/>
      <c r="F19" s="130"/>
      <c r="G19" s="125"/>
    </row>
    <row r="20" spans="1:7" s="102" customFormat="1" ht="20.100000000000001" customHeight="1" x14ac:dyDescent="0.25">
      <c r="A20" s="23" t="s">
        <v>15</v>
      </c>
      <c r="B20" s="24"/>
      <c r="C20" s="24"/>
      <c r="D20" s="24"/>
      <c r="E20" s="24"/>
      <c r="F20" s="25"/>
      <c r="G20" s="101"/>
    </row>
    <row r="21" spans="1:7" s="102" customFormat="1" ht="20.100000000000001" customHeight="1" x14ac:dyDescent="0.25">
      <c r="A21" s="63" t="s">
        <v>50</v>
      </c>
      <c r="B21" s="64">
        <v>80.425776999999997</v>
      </c>
      <c r="C21" s="131">
        <f>B21*$C$25/$B$25</f>
        <v>0.1477603916178172</v>
      </c>
      <c r="D21" s="44">
        <f>B21/1</f>
        <v>80.425776999999997</v>
      </c>
      <c r="E21" s="118">
        <f>D21*$E$25/$D$25</f>
        <v>49.29974140765453</v>
      </c>
      <c r="F21" s="132">
        <f>D21/$G$9</f>
        <v>33.99739901802679</v>
      </c>
      <c r="G21" s="101"/>
    </row>
    <row r="22" spans="1:7" s="102" customFormat="1" ht="20.100000000000001" customHeight="1" x14ac:dyDescent="0.25">
      <c r="A22" s="67" t="s">
        <v>59</v>
      </c>
      <c r="B22" s="64">
        <v>99.354702000000003</v>
      </c>
      <c r="C22" s="133">
        <f t="shared" ref="C22:C24" si="3">B22*$C$25/$B$25</f>
        <v>0.18253711961765101</v>
      </c>
      <c r="D22" s="134">
        <f>B22/2</f>
        <v>49.677351000000002</v>
      </c>
      <c r="E22" s="114">
        <f t="shared" ref="E22:E24" si="4">D22*$E$25/$D$25</f>
        <v>30.451437952750997</v>
      </c>
      <c r="F22" s="132">
        <f t="shared" ref="F22:F24" si="5">D22/$G$9</f>
        <v>20.99949527507297</v>
      </c>
      <c r="G22" s="101"/>
    </row>
    <row r="23" spans="1:7" s="102" customFormat="1" ht="20.100000000000001" customHeight="1" x14ac:dyDescent="0.25">
      <c r="A23" s="67" t="s">
        <v>51</v>
      </c>
      <c r="B23" s="64">
        <v>106.88834</v>
      </c>
      <c r="C23" s="133">
        <f t="shared" si="3"/>
        <v>0.19637812113121883</v>
      </c>
      <c r="D23" s="38">
        <f>B23/5</f>
        <v>21.377668</v>
      </c>
      <c r="E23" s="114">
        <f t="shared" si="4"/>
        <v>13.104175596571373</v>
      </c>
      <c r="F23" s="132">
        <f t="shared" si="5"/>
        <v>9.0367185270824653</v>
      </c>
      <c r="G23" s="101"/>
    </row>
    <row r="24" spans="1:7" s="102" customFormat="1" ht="20.100000000000001" customHeight="1" x14ac:dyDescent="0.25">
      <c r="A24" s="67" t="s">
        <v>52</v>
      </c>
      <c r="B24" s="64">
        <v>116.5551</v>
      </c>
      <c r="C24" s="135">
        <f t="shared" si="3"/>
        <v>0.21413815151644536</v>
      </c>
      <c r="D24" s="44">
        <f>B24/10</f>
        <v>11.65551</v>
      </c>
      <c r="E24" s="118">
        <f t="shared" si="4"/>
        <v>7.1446450430231021</v>
      </c>
      <c r="F24" s="132">
        <f t="shared" si="5"/>
        <v>4.9269903134240343</v>
      </c>
      <c r="G24" s="101"/>
    </row>
    <row r="25" spans="1:7" s="126" customFormat="1" ht="20.100000000000001" customHeight="1" x14ac:dyDescent="0.25">
      <c r="A25" s="81" t="s">
        <v>13</v>
      </c>
      <c r="B25" s="120">
        <f>SUM(B21:B24)</f>
        <v>403.22391899999997</v>
      </c>
      <c r="C25" s="121">
        <f>B25/($B$18+$B$25+$B$31)*100</f>
        <v>0.74081378388313235</v>
      </c>
      <c r="D25" s="122">
        <f>SUM(D21:D24)</f>
        <v>163.13630599999999</v>
      </c>
      <c r="E25" s="123">
        <v>100</v>
      </c>
      <c r="F25" s="124">
        <f>SUM(F21:F24)</f>
        <v>68.960603133606256</v>
      </c>
      <c r="G25" s="125"/>
    </row>
    <row r="26" spans="1:7" s="102" customFormat="1" ht="20.100000000000001" customHeight="1" x14ac:dyDescent="0.25">
      <c r="A26" s="63" t="s">
        <v>60</v>
      </c>
      <c r="B26" s="64">
        <v>0.71019900000000002</v>
      </c>
      <c r="C26" s="136">
        <f>B26*$C$31/$B$31</f>
        <v>1.3047966246764659E-3</v>
      </c>
      <c r="D26" s="38">
        <f>B26/0.01</f>
        <v>71.019900000000007</v>
      </c>
      <c r="E26" s="118">
        <f>D26*$E$31/$D$31</f>
        <v>7.1180019025718249</v>
      </c>
      <c r="F26" s="132">
        <f>D26/$G$9</f>
        <v>30.021368379448312</v>
      </c>
      <c r="G26" s="101"/>
    </row>
    <row r="27" spans="1:7" s="102" customFormat="1" ht="20.100000000000001" customHeight="1" x14ac:dyDescent="0.25">
      <c r="A27" s="67" t="s">
        <v>61</v>
      </c>
      <c r="B27" s="64">
        <v>12.295590000000001</v>
      </c>
      <c r="C27" s="133">
        <f t="shared" ref="C27:C30" si="6">B27*$C$31/$B$31</f>
        <v>2.2589787271462939E-2</v>
      </c>
      <c r="D27" s="38">
        <f>B27/0.05</f>
        <v>245.9118</v>
      </c>
      <c r="E27" s="114">
        <f t="shared" ref="E27:E30" si="7">D27*$E$31/$D$31</f>
        <v>24.64662242927492</v>
      </c>
      <c r="F27" s="137">
        <f t="shared" ref="F27:F30" si="8">D27/$G$9</f>
        <v>103.95126910419779</v>
      </c>
      <c r="G27" s="101"/>
    </row>
    <row r="28" spans="1:7" s="102" customFormat="1" ht="20.100000000000001" customHeight="1" x14ac:dyDescent="0.25">
      <c r="A28" s="67" t="s">
        <v>62</v>
      </c>
      <c r="B28" s="64">
        <v>31.432798999999999</v>
      </c>
      <c r="C28" s="133">
        <f t="shared" si="6"/>
        <v>5.7749180214747967E-2</v>
      </c>
      <c r="D28" s="38">
        <f>B28/0.1</f>
        <v>314.32799</v>
      </c>
      <c r="E28" s="114">
        <f t="shared" si="7"/>
        <v>31.503666308338609</v>
      </c>
      <c r="F28" s="137">
        <f t="shared" si="8"/>
        <v>132.87200319574575</v>
      </c>
      <c r="G28" s="101"/>
    </row>
    <row r="29" spans="1:7" s="102" customFormat="1" ht="20.100000000000001" customHeight="1" x14ac:dyDescent="0.25">
      <c r="A29" s="67" t="s">
        <v>63</v>
      </c>
      <c r="B29" s="64">
        <v>80.292203999999998</v>
      </c>
      <c r="C29" s="133">
        <f t="shared" si="6"/>
        <v>0.14751498772461552</v>
      </c>
      <c r="D29" s="38">
        <f>B29/0.25</f>
        <v>321.16881599999999</v>
      </c>
      <c r="E29" s="114">
        <f t="shared" si="7"/>
        <v>32.189291217457928</v>
      </c>
      <c r="F29" s="137">
        <f t="shared" si="8"/>
        <v>135.76374138976894</v>
      </c>
      <c r="G29" s="101"/>
    </row>
    <row r="30" spans="1:7" s="102" customFormat="1" ht="20.100000000000001" customHeight="1" x14ac:dyDescent="0.25">
      <c r="A30" s="71" t="s">
        <v>64</v>
      </c>
      <c r="B30" s="80">
        <v>22.661000000000001</v>
      </c>
      <c r="C30" s="135">
        <f t="shared" si="6"/>
        <v>4.1633396149239006E-2</v>
      </c>
      <c r="D30" s="38">
        <f>B30/0.5</f>
        <v>45.322000000000003</v>
      </c>
      <c r="E30" s="118">
        <f t="shared" si="7"/>
        <v>4.5424181423567234</v>
      </c>
      <c r="F30" s="138">
        <f t="shared" si="8"/>
        <v>19.158411342361173</v>
      </c>
      <c r="G30" s="101"/>
    </row>
    <row r="31" spans="1:7" s="143" customFormat="1" ht="20.100000000000001" customHeight="1" x14ac:dyDescent="0.25">
      <c r="A31" s="81" t="s">
        <v>13</v>
      </c>
      <c r="B31" s="139">
        <f>SUM(B26:B30)</f>
        <v>147.39179200000001</v>
      </c>
      <c r="C31" s="121">
        <f>B31/($B$18+$B$25+$B$31)*100</f>
        <v>0.27079214798474194</v>
      </c>
      <c r="D31" s="140">
        <f>SUM(D26:D30)</f>
        <v>997.75050599999997</v>
      </c>
      <c r="E31" s="123">
        <v>100</v>
      </c>
      <c r="F31" s="141">
        <f>SUM(F26:F30)</f>
        <v>421.76679341152197</v>
      </c>
      <c r="G31" s="142"/>
    </row>
    <row r="32" spans="1:7" s="143" customFormat="1" ht="39.75" customHeight="1" x14ac:dyDescent="0.25">
      <c r="A32" s="87" t="s">
        <v>20</v>
      </c>
      <c r="B32" s="88">
        <v>8.68079</v>
      </c>
      <c r="C32" s="144"/>
      <c r="D32" s="90">
        <v>0.130244</v>
      </c>
      <c r="E32" s="145"/>
      <c r="F32" s="146"/>
      <c r="G32" s="142"/>
    </row>
    <row r="33" spans="1:7" s="126" customFormat="1" ht="21" customHeight="1" thickBot="1" x14ac:dyDescent="0.3">
      <c r="A33" s="93" t="s">
        <v>16</v>
      </c>
      <c r="B33" s="94">
        <f>B18+B19+B25+B31+B32</f>
        <v>54447.924021999992</v>
      </c>
      <c r="C33" s="147">
        <v>100</v>
      </c>
      <c r="D33" s="94"/>
      <c r="E33" s="148"/>
      <c r="F33" s="149"/>
      <c r="G33" s="125"/>
    </row>
  </sheetData>
  <mergeCells count="10">
    <mergeCell ref="A8:F8"/>
    <mergeCell ref="A20:F20"/>
    <mergeCell ref="A2:F2"/>
    <mergeCell ref="A3:F3"/>
    <mergeCell ref="A5:A7"/>
    <mergeCell ref="B5:B7"/>
    <mergeCell ref="C5:C7"/>
    <mergeCell ref="E5:E7"/>
    <mergeCell ref="D5:D7"/>
    <mergeCell ref="F5:F7"/>
  </mergeCells>
  <printOptions horizontalCentered="1"/>
  <pageMargins left="0.59055118110236227" right="0.19685039370078741" top="0.78740157480314965" bottom="0.39370078740157483" header="0.31496062992125984" footer="0.31496062992125984"/>
  <pageSetup paperSize="9" scale="85" orientation="portrait" r:id="rId1"/>
  <headerFooter differentOddEven="1">
    <oddHeader xml:space="preserve">&amp;R </oddHeader>
    <oddFooter xml:space="preserve">&amp;C _x000D_
 </oddFooter>
    <evenHeader xml:space="preserve">&amp;R </evenHeader>
    <evenFooter xml:space="preserve">&amp;C _x000D_
 </even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"/>
  <sheetViews>
    <sheetView tabSelected="1" workbookViewId="0">
      <selection activeCell="I36" sqref="I36"/>
    </sheetView>
  </sheetViews>
  <sheetFormatPr defaultRowHeight="12.75" x14ac:dyDescent="0.2"/>
  <cols>
    <col min="1" max="16384" style="2" width="9.140625" collapsed="false"/>
  </cols>
  <sheetData/>
  <printOptions horizontalCentered="1"/>
  <pageMargins left="0.59055118110236227" right="0.19685039370078741" top="0.78740157480314965" bottom="0.39370078740157483" header="0.31496062992125984" footer="0.31496062992125984"/>
  <pageSetup paperSize="9" scale="80" orientation="landscape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item1.xml><?xml version="1.0" encoding="utf-8"?>
<titus xmlns="http://schemas.titus.com/TitusProperties/">
  <TitusGUID xmlns="">ac376891-a3bb-4a98-b00e-aa51f4bc5a61</TitusGUID>
  <TitusMetadata xmlns="">eyJucyI6IioiLCJwcm9wcyI6W3sibiI6IkNsYXNpZmljYXJlIiwidmFscyI6W3sidmFsdWUiOiJOT05FIn1dfV19</TitusMetadata>
</titus>
</file>

<file path=customXml/itemProps1.xml><?xml version="1.0" encoding="utf-8"?>
<ds:datastoreItem xmlns:ds="http://schemas.openxmlformats.org/officeDocument/2006/customXml" ds:itemID="{0AE75302-B245-40C6-B565-358732AEE65E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2025_rom</vt:lpstr>
      <vt:lpstr>2025_eng</vt:lpstr>
      <vt:lpstr>2025_rus</vt:lpstr>
      <vt:lpstr>Grafice</vt:lpstr>
      <vt:lpstr>'2025_eng'!Print_Area</vt:lpstr>
      <vt:lpstr>'2025_rom'!Print_Area</vt:lpstr>
      <vt:lpstr>'2025_rus'!Print_Area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2020-02-26T13:54:24Z</dcterms:created>
  <cp:lastPrinted>2026-06-24T07:11:24Z</cp:lastPrinted>
  <dcterms:modified xsi:type="dcterms:W3CDTF">2026-06-24T07:49:07Z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ac376891-a3bb-4a98-b00e-aa51f4bc5a61</vt:lpwstr>
  </property>
  <property fmtid="{D5CDD505-2E9C-101B-9397-08002B2CF9AE}" pid="3" name="Clasificare">
    <vt:lpwstr>NONE</vt:lpwstr>
  </property>
  <property fmtid="{D5CDD505-2E9C-101B-9397-08002B2CF9AE}" pid="4" name="MSIP_Label_38962dcf-d39f-4edc-a396-338a56ba9170_Enabled">
    <vt:lpwstr>true</vt:lpwstr>
  </property>
  <property fmtid="{D5CDD505-2E9C-101B-9397-08002B2CF9AE}" pid="5" name="MSIP_Label_38962dcf-d39f-4edc-a396-338a56ba9170_SetDate">
    <vt:lpwstr>2025-03-10T10:22:48Z</vt:lpwstr>
  </property>
  <property fmtid="{D5CDD505-2E9C-101B-9397-08002B2CF9AE}" pid="6" name="MSIP_Label_38962dcf-d39f-4edc-a396-338a56ba9170_Method">
    <vt:lpwstr>Privileged</vt:lpwstr>
  </property>
  <property fmtid="{D5CDD505-2E9C-101B-9397-08002B2CF9AE}" pid="7" name="MSIP_Label_38962dcf-d39f-4edc-a396-338a56ba9170_Name">
    <vt:lpwstr>NONE</vt:lpwstr>
  </property>
  <property fmtid="{D5CDD505-2E9C-101B-9397-08002B2CF9AE}" pid="8" name="MSIP_Label_38962dcf-d39f-4edc-a396-338a56ba9170_SiteId">
    <vt:lpwstr>5887d430-0034-4561-b771-12c77faf2fa0</vt:lpwstr>
  </property>
  <property fmtid="{D5CDD505-2E9C-101B-9397-08002B2CF9AE}" pid="9" name="MSIP_Label_38962dcf-d39f-4edc-a396-338a56ba9170_ActionId">
    <vt:lpwstr>560a5f34-97a7-44b5-95e2-172259561489</vt:lpwstr>
  </property>
  <property fmtid="{D5CDD505-2E9C-101B-9397-08002B2CF9AE}" pid="10" name="MSIP_Label_38962dcf-d39f-4edc-a396-338a56ba9170_ContentBits">
    <vt:lpwstr>0</vt:lpwstr>
  </property>
</Properties>
</file>