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activeTab="0"/>
  </bookViews>
  <sheets>
    <sheet name="January - April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<sst xmlns="http://schemas.openxmlformats.org/spreadsheetml/2006/main" count="49" uniqueCount="47">
  <si>
    <t>%</t>
  </si>
  <si>
    <t>A</t>
  </si>
  <si>
    <t>Receipts</t>
  </si>
  <si>
    <t>Receipts from the sale of consumer goods, regardless of the sales channel</t>
  </si>
  <si>
    <t>Receipts from companies providing transport services</t>
  </si>
  <si>
    <t>Receipts of payments for rent and communal services</t>
  </si>
  <si>
    <t>Receipts from companies providing other services</t>
  </si>
  <si>
    <t>Receipts of taxes and duties</t>
  </si>
  <si>
    <t>Receipts on current accounts and deposit accounts of individuals</t>
  </si>
  <si>
    <t>Receipts from the sale of foreign currency to individuals</t>
  </si>
  <si>
    <t>Receipts for the payment of credits</t>
  </si>
  <si>
    <t>Receipts in the form of temporary financial assistance, as well as payments in the statutory fund</t>
  </si>
  <si>
    <t>Other receipts</t>
  </si>
  <si>
    <t>Receipts from entertainment companies</t>
  </si>
  <si>
    <t>Receipts from foreign exchange transactions with settlement documents</t>
  </si>
  <si>
    <t>Receipts from the sale of real estate</t>
  </si>
  <si>
    <t>Receipts from the sale of all types of securities</t>
  </si>
  <si>
    <t>TOTAL RECEIPTS</t>
  </si>
  <si>
    <t>Releases</t>
  </si>
  <si>
    <t>Receipts from Information and Communication Technology Service enterprises</t>
  </si>
  <si>
    <t>Salary releases</t>
  </si>
  <si>
    <t>Scholarship releases</t>
  </si>
  <si>
    <t>Releases for other expenses not included in salaries and social payments</t>
  </si>
  <si>
    <t>Releases for the payment of pensions, allowances and insurance indemnities</t>
  </si>
  <si>
    <t>Releases for the purchase of foreign currency from individuals</t>
  </si>
  <si>
    <t>Releases from current accounts and deposit accounts of individuals</t>
  </si>
  <si>
    <t>Releases for foreign exchange transactions based on settlement documents</t>
  </si>
  <si>
    <t>Releases for the payment of dividends, income, amortization and purchase of all types of securities</t>
  </si>
  <si>
    <t>Releases for the lease of rooms, as well as for the lease of land and other agricultural property</t>
  </si>
  <si>
    <t>Refund of payments into the statutory fund and temporary financial assistance</t>
  </si>
  <si>
    <t>Releases of funds from ATMs</t>
  </si>
  <si>
    <t>Cash withdrawals from card accounts</t>
  </si>
  <si>
    <t>Releases for other purposes</t>
  </si>
  <si>
    <t>TOTAL RELEASES</t>
  </si>
  <si>
    <t>Releases in the form of loans to individuals</t>
  </si>
  <si>
    <t>Releases for the purchase of agricultural products</t>
  </si>
  <si>
    <t>Releases from individual accounts</t>
  </si>
  <si>
    <t>Releases for work remuneration and social payments</t>
  </si>
  <si>
    <t>Releases of supplies to enterprises of the Information and Communication Technology Service</t>
  </si>
  <si>
    <t>Period</t>
  </si>
  <si>
    <t>the modification</t>
  </si>
  <si>
    <t>MDL</t>
  </si>
  <si>
    <t xml:space="preserve">       MDL million</t>
  </si>
  <si>
    <r>
      <rPr>
        <vertAlign val="superscript"/>
        <sz val="14"/>
        <rFont val="Times New Roman"/>
        <family val="1"/>
      </rPr>
      <t xml:space="preserve">i </t>
    </r>
    <r>
      <rPr>
        <sz val="14"/>
        <rFont val="Times New Roman"/>
        <family val="1"/>
      </rPr>
      <t>- The data of Transnistrian region of the Republic of Moldova are not included</t>
    </r>
  </si>
  <si>
    <t>by 2.6 times</t>
  </si>
  <si>
    <r>
      <t>The volume of cash operations on the banking system of the Republic of Moldova,
January - April 2023</t>
    </r>
    <r>
      <rPr>
        <b/>
        <vertAlign val="superscript"/>
        <sz val="16"/>
        <color indexed="57"/>
        <rFont val="Times New Roman"/>
        <family val="1"/>
      </rPr>
      <t>i</t>
    </r>
  </si>
  <si>
    <t>by 2.2 times</t>
  </si>
</sst>
</file>

<file path=xl/styles.xml><?xml version="1.0" encoding="utf-8"?>
<styleSheet xmlns="http://schemas.openxmlformats.org/spreadsheetml/2006/main">
  <numFmts count="17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_-* #,##0\ _L_-;\-* #,##0\ _L_-;_-* &quot;-&quot;\ _L_-;_-@_-"/>
    <numFmt numFmtId="165" formatCode="_-* #,##0.00\ _L_-;\-* #,##0.00\ _L_-;_-* &quot;-&quot;??\ _L_-;_-@_-"/>
    <numFmt numFmtId="166" formatCode="0.0"/>
    <numFmt numFmtId="167" formatCode="_-* #,##0.00\ &quot;lei&quot;_-;\-* #,##0.00\ &quot;lei&quot;_-;_-* &quot;-&quot;??\ &quot;lei&quot;_-;_-@_-"/>
    <numFmt numFmtId="168" formatCode="_-* #,##0.00\ _l_e_i_-;\-* #,##0.00\ _l_e_i_-;_-* &quot;-&quot;??\ _l_e_i_-;_-@_-"/>
    <numFmt numFmtId="169" formatCode="_-* #,##0\ &quot;lei&quot;_-;\-* #,##0\ &quot;lei&quot;_-;_-* &quot;-&quot;??\ &quot;lei&quot;_-;_-@_-"/>
    <numFmt numFmtId="170" formatCode="#,##0.0,"/>
    <numFmt numFmtId="171" formatCode="_-* #,##0.000000\ &quot;lei&quot;_-;\-* #,##0.000000\ &quot;lei&quot;_-;_-* &quot;-&quot;??\ &quot;lei&quot;_-;_-@_-"/>
    <numFmt numFmtId="172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2"/>
      <name val="Times New Roman"/>
      <family val="1"/>
    </font>
    <font>
      <sz val="14"/>
      <color indexed="9"/>
      <name val="Times New Roman"/>
      <family val="1"/>
    </font>
    <font>
      <b/>
      <sz val="16"/>
      <color indexed="5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7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7" fontId="5" fillId="0" borderId="0" xfId="47" applyFont="1" applyBorder="1" applyAlignment="1">
      <alignment horizontal="center" wrapText="1"/>
    </xf>
    <xf numFmtId="167" fontId="4" fillId="0" borderId="0" xfId="47" applyFont="1" applyBorder="1" applyAlignment="1">
      <alignment horizontal="center" wrapText="1"/>
    </xf>
    <xf numFmtId="167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70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70" fontId="7" fillId="0" borderId="14" xfId="57" applyNumberFormat="1" applyFont="1" applyBorder="1" applyAlignment="1">
      <alignment horizontal="right" vertical="center"/>
      <protection/>
    </xf>
    <xf numFmtId="170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70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70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70" fontId="48" fillId="33" borderId="18" xfId="57" applyNumberFormat="1" applyFont="1" applyFill="1" applyBorder="1" applyAlignment="1">
      <alignment horizontal="right" vertical="center"/>
      <protection/>
    </xf>
    <xf numFmtId="0" fontId="10" fillId="0" borderId="13" xfId="47" applyNumberFormat="1" applyFont="1" applyBorder="1" applyAlignment="1">
      <alignment horizontal="left" vertical="center" wrapText="1" indent="3"/>
    </xf>
    <xf numFmtId="167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9" fontId="49" fillId="0" borderId="0" xfId="47" applyNumberFormat="1" applyFont="1" applyBorder="1" applyAlignment="1">
      <alignment wrapText="1"/>
    </xf>
    <xf numFmtId="166" fontId="7" fillId="0" borderId="19" xfId="57" applyNumberFormat="1" applyFont="1" applyFill="1" applyBorder="1" applyAlignment="1">
      <alignment horizontal="right" vertical="center"/>
      <protection/>
    </xf>
    <xf numFmtId="166" fontId="7" fillId="34" borderId="20" xfId="57" applyNumberFormat="1" applyFont="1" applyFill="1" applyBorder="1" applyAlignment="1">
      <alignment horizontal="right" vertical="center"/>
      <protection/>
    </xf>
    <xf numFmtId="166" fontId="7" fillId="0" borderId="20" xfId="57" applyNumberFormat="1" applyFont="1" applyBorder="1" applyAlignment="1">
      <alignment horizontal="right" vertical="center"/>
      <protection/>
    </xf>
    <xf numFmtId="166" fontId="7" fillId="0" borderId="20" xfId="47" applyNumberFormat="1" applyFont="1" applyBorder="1" applyAlignment="1">
      <alignment horizontal="right" vertical="center"/>
    </xf>
    <xf numFmtId="166" fontId="48" fillId="33" borderId="21" xfId="57" applyNumberFormat="1" applyFont="1" applyFill="1" applyBorder="1" applyAlignment="1">
      <alignment horizontal="right" vertical="center"/>
      <protection/>
    </xf>
    <xf numFmtId="166" fontId="48" fillId="33" borderId="22" xfId="57" applyNumberFormat="1" applyFont="1" applyFill="1" applyBorder="1" applyAlignment="1">
      <alignment horizontal="right" vertical="center"/>
      <protection/>
    </xf>
    <xf numFmtId="0" fontId="4" fillId="0" borderId="0" xfId="47" applyNumberFormat="1" applyFont="1" applyBorder="1" applyAlignment="1">
      <alignment horizontal="left" wrapText="1"/>
    </xf>
    <xf numFmtId="167" fontId="49" fillId="0" borderId="0" xfId="47" applyNumberFormat="1" applyFont="1" applyBorder="1" applyAlignment="1">
      <alignment wrapText="1"/>
    </xf>
    <xf numFmtId="171" fontId="49" fillId="0" borderId="0" xfId="47" applyNumberFormat="1" applyFont="1" applyBorder="1" applyAlignment="1">
      <alignment wrapText="1"/>
    </xf>
    <xf numFmtId="0" fontId="9" fillId="7" borderId="23" xfId="57" applyFont="1" applyFill="1" applyBorder="1" applyAlignment="1">
      <alignment horizontal="center" vertical="center"/>
      <protection/>
    </xf>
    <xf numFmtId="0" fontId="9" fillId="7" borderId="24" xfId="57" applyFont="1" applyFill="1" applyBorder="1" applyAlignment="1">
      <alignment horizontal="center" vertical="center"/>
      <protection/>
    </xf>
    <xf numFmtId="0" fontId="8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9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S\SM\Analiza%20Monetara\Vol.operat.de%20casa\2022\svodnia%20tablita-2005-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PS\SM\Analiza%20Monetara\Vol.operat.de%20casa\2023\svodnia%20tablita-2005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-nov."/>
      <sheetName val="2012"/>
      <sheetName val="2013-nov."/>
      <sheetName val="2013"/>
      <sheetName val="2014-nov."/>
      <sheetName val="2014"/>
      <sheetName val="2015-nov."/>
      <sheetName val="2015"/>
      <sheetName val="2016-nov."/>
      <sheetName val="2016"/>
      <sheetName val="2017-nov."/>
      <sheetName val="2017"/>
      <sheetName val="2018-nov."/>
      <sheetName val="2018"/>
      <sheetName val="2019-nov."/>
      <sheetName val="2019"/>
      <sheetName val="2020-nov."/>
      <sheetName val="2020"/>
      <sheetName val="2021-nov."/>
      <sheetName val="2021"/>
      <sheetName val="2022-nov."/>
      <sheetName val="2022"/>
      <sheetName val="ian"/>
      <sheetName val="ian-febr"/>
      <sheetName val="ian-mart"/>
      <sheetName val="ian (n)"/>
      <sheetName val="mart (n)"/>
      <sheetName val="ian-febr (n)"/>
      <sheetName val="ian-mart (n)"/>
      <sheetName val="ian-apr (n)"/>
      <sheetName val="ian-apr"/>
      <sheetName val="ian-mai"/>
      <sheetName val="ian-iun"/>
      <sheetName val="ian-iul"/>
      <sheetName val="ian-aug"/>
      <sheetName val="ian-sept"/>
      <sheetName val="ian-oct"/>
      <sheetName val="ian-nov"/>
      <sheetName val="ian-dec"/>
      <sheetName val="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-nov."/>
      <sheetName val="2012"/>
      <sheetName val="2013-nov."/>
      <sheetName val="2013"/>
      <sheetName val="2014-nov."/>
      <sheetName val="2014"/>
      <sheetName val="2015-nov."/>
      <sheetName val="2015"/>
      <sheetName val="2016-nov."/>
      <sheetName val="2016"/>
      <sheetName val="2017-nov."/>
      <sheetName val="2017"/>
      <sheetName val="2018-nov."/>
      <sheetName val="2018"/>
      <sheetName val="2019-nov."/>
      <sheetName val="2019"/>
      <sheetName val="2020-nov."/>
      <sheetName val="2020"/>
      <sheetName val="2021-nov."/>
      <sheetName val="2021"/>
      <sheetName val="2022-nov."/>
      <sheetName val="2022"/>
      <sheetName val="2023-nov."/>
      <sheetName val="2023"/>
      <sheetName val="ian"/>
      <sheetName val="ian-febr"/>
      <sheetName val="ian-mart"/>
      <sheetName val="ian (n)"/>
      <sheetName val="mart (n)"/>
      <sheetName val="ian-febr (n)"/>
      <sheetName val="ian-mart (n)"/>
      <sheetName val="ian-apr (n)"/>
      <sheetName val="ian-apr"/>
      <sheetName val="ian-mai"/>
      <sheetName val="ian-iun"/>
      <sheetName val="ian-iul"/>
      <sheetName val="ian-aug"/>
      <sheetName val="ian-sept"/>
      <sheetName val="ian-oct"/>
      <sheetName val="ian-nov"/>
      <sheetName val="ian-dec"/>
      <sheetName val="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1">
      <selection activeCell="H41" sqref="H41"/>
    </sheetView>
  </sheetViews>
  <sheetFormatPr defaultColWidth="15.421875" defaultRowHeight="16.5" customHeight="1"/>
  <cols>
    <col min="1" max="1" width="9.140625" style="1" customWidth="1"/>
    <col min="2" max="2" width="81.421875" style="11" customWidth="1"/>
    <col min="3" max="3" width="14.00390625" style="12" customWidth="1"/>
    <col min="4" max="6" width="14.00390625" style="1" customWidth="1"/>
    <col min="7" max="246" width="9.140625" style="1" customWidth="1"/>
    <col min="247" max="247" width="66.7109375" style="1" customWidth="1"/>
    <col min="248" max="248" width="19.7109375" style="1" customWidth="1"/>
    <col min="249" max="249" width="21.00390625" style="1" customWidth="1"/>
    <col min="250" max="16384" width="15.421875" style="1" customWidth="1"/>
  </cols>
  <sheetData>
    <row r="1" spans="2:5" ht="24" customHeight="1">
      <c r="B1" s="47"/>
      <c r="C1" s="47"/>
      <c r="D1" s="47"/>
      <c r="E1" s="47"/>
    </row>
    <row r="2" spans="2:6" ht="39" customHeight="1">
      <c r="B2" s="48" t="s">
        <v>45</v>
      </c>
      <c r="C2" s="49"/>
      <c r="D2" s="49"/>
      <c r="E2" s="49"/>
      <c r="F2" s="49"/>
    </row>
    <row r="3" spans="2:6" ht="21" customHeight="1">
      <c r="B3" s="46" t="s">
        <v>42</v>
      </c>
      <c r="C3" s="46"/>
      <c r="D3" s="46"/>
      <c r="E3" s="46"/>
      <c r="F3" s="46"/>
    </row>
    <row r="4" spans="2:6" ht="23.25" customHeight="1">
      <c r="B4" s="50"/>
      <c r="C4" s="51" t="s">
        <v>39</v>
      </c>
      <c r="D4" s="51"/>
      <c r="E4" s="52" t="s">
        <v>40</v>
      </c>
      <c r="F4" s="52"/>
    </row>
    <row r="5" spans="2:6" ht="38.25" customHeight="1">
      <c r="B5" s="50"/>
      <c r="C5" s="16">
        <v>2022</v>
      </c>
      <c r="D5" s="16">
        <v>2023</v>
      </c>
      <c r="E5" s="17" t="s">
        <v>41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4" t="s">
        <v>2</v>
      </c>
      <c r="C7" s="44"/>
      <c r="D7" s="44"/>
      <c r="E7" s="44"/>
      <c r="F7" s="44"/>
    </row>
    <row r="8" spans="2:6" s="3" customFormat="1" ht="36" customHeight="1">
      <c r="B8" s="20" t="s">
        <v>3</v>
      </c>
      <c r="C8" s="21">
        <v>26910772.652</v>
      </c>
      <c r="D8" s="21">
        <v>27712045.607</v>
      </c>
      <c r="E8" s="21">
        <f aca="true" t="shared" si="0" ref="E8:E24">+D8-C8</f>
        <v>801272.9550000019</v>
      </c>
      <c r="F8" s="35">
        <f aca="true" t="shared" si="1" ref="F8:F24">(D8/C8)*100-100</f>
        <v>2.977517462474097</v>
      </c>
    </row>
    <row r="9" spans="2:6" s="3" customFormat="1" ht="24" customHeight="1">
      <c r="B9" s="22" t="s">
        <v>4</v>
      </c>
      <c r="C9" s="23">
        <v>260391.359</v>
      </c>
      <c r="D9" s="23">
        <v>331419.521</v>
      </c>
      <c r="E9" s="23">
        <f t="shared" si="0"/>
        <v>71028.16200000001</v>
      </c>
      <c r="F9" s="36">
        <f t="shared" si="1"/>
        <v>27.2774650713352</v>
      </c>
    </row>
    <row r="10" spans="2:6" s="3" customFormat="1" ht="18.75" customHeight="1">
      <c r="B10" s="22" t="s">
        <v>5</v>
      </c>
      <c r="C10" s="23">
        <v>1069818.939</v>
      </c>
      <c r="D10" s="23">
        <v>1460262.131</v>
      </c>
      <c r="E10" s="23">
        <f t="shared" si="0"/>
        <v>390443.19200000004</v>
      </c>
      <c r="F10" s="36">
        <f t="shared" si="1"/>
        <v>36.49619367974191</v>
      </c>
    </row>
    <row r="11" spans="2:6" s="3" customFormat="1" ht="20.25" customHeight="1">
      <c r="B11" s="22" t="s">
        <v>6</v>
      </c>
      <c r="C11" s="23">
        <v>3734678.3140000002</v>
      </c>
      <c r="D11" s="23">
        <v>3523419.3310000002</v>
      </c>
      <c r="E11" s="23">
        <f t="shared" si="0"/>
        <v>-211258.983</v>
      </c>
      <c r="F11" s="36">
        <f t="shared" si="1"/>
        <v>-5.656684866486742</v>
      </c>
    </row>
    <row r="12" spans="2:6" s="3" customFormat="1" ht="21.75" customHeight="1">
      <c r="B12" s="22" t="s">
        <v>7</v>
      </c>
      <c r="C12" s="23">
        <v>708885.7559999999</v>
      </c>
      <c r="D12" s="23">
        <v>649052.447</v>
      </c>
      <c r="E12" s="23">
        <f t="shared" si="0"/>
        <v>-59833.30899999989</v>
      </c>
      <c r="F12" s="36">
        <f t="shared" si="1"/>
        <v>-8.440472740998331</v>
      </c>
    </row>
    <row r="13" spans="2:6" s="3" customFormat="1" ht="25.5" customHeight="1">
      <c r="B13" s="22" t="s">
        <v>8</v>
      </c>
      <c r="C13" s="23">
        <v>4913437.526000001</v>
      </c>
      <c r="D13" s="23">
        <v>5894102.5139999995</v>
      </c>
      <c r="E13" s="23">
        <f t="shared" si="0"/>
        <v>980664.987999999</v>
      </c>
      <c r="F13" s="36">
        <f t="shared" si="1"/>
        <v>19.958837022160168</v>
      </c>
    </row>
    <row r="14" spans="2:6" s="3" customFormat="1" ht="20.25" customHeight="1">
      <c r="B14" s="22" t="s">
        <v>9</v>
      </c>
      <c r="C14" s="23">
        <v>4979215.043</v>
      </c>
      <c r="D14" s="24">
        <v>2360572.013</v>
      </c>
      <c r="E14" s="23">
        <f t="shared" si="0"/>
        <v>-2618643.03</v>
      </c>
      <c r="F14" s="36">
        <f>D14/C14*100-100</f>
        <v>-52.59148294230441</v>
      </c>
    </row>
    <row r="15" spans="2:6" s="3" customFormat="1" ht="19.5" customHeight="1">
      <c r="B15" s="22" t="s">
        <v>10</v>
      </c>
      <c r="C15" s="23">
        <v>1931455.747</v>
      </c>
      <c r="D15" s="23">
        <v>1621044.526</v>
      </c>
      <c r="E15" s="23">
        <f t="shared" si="0"/>
        <v>-310411.2209999999</v>
      </c>
      <c r="F15" s="36">
        <f t="shared" si="1"/>
        <v>-16.071360758958136</v>
      </c>
    </row>
    <row r="16" spans="2:6" s="3" customFormat="1" ht="30.75" customHeight="1">
      <c r="B16" s="22" t="s">
        <v>11</v>
      </c>
      <c r="C16" s="23">
        <v>951823.2409999999</v>
      </c>
      <c r="D16" s="23">
        <v>984066.12</v>
      </c>
      <c r="E16" s="23">
        <f t="shared" si="0"/>
        <v>32242.879000000074</v>
      </c>
      <c r="F16" s="36">
        <f t="shared" si="1"/>
        <v>3.387485996467703</v>
      </c>
    </row>
    <row r="17" spans="2:6" s="3" customFormat="1" ht="24" customHeight="1">
      <c r="B17" s="22" t="s">
        <v>12</v>
      </c>
      <c r="C17" s="23">
        <f>SUM(C18:C23)</f>
        <v>7409284.908</v>
      </c>
      <c r="D17" s="23">
        <f>SUM(D18:D23)</f>
        <v>7092249.761</v>
      </c>
      <c r="E17" s="23">
        <f t="shared" si="0"/>
        <v>-317035.1469999999</v>
      </c>
      <c r="F17" s="36">
        <f t="shared" si="1"/>
        <v>-4.278889946014743</v>
      </c>
    </row>
    <row r="18" spans="2:6" s="3" customFormat="1" ht="16.5" customHeight="1">
      <c r="B18" s="31" t="s">
        <v>13</v>
      </c>
      <c r="C18" s="23">
        <v>88743.966</v>
      </c>
      <c r="D18" s="23">
        <v>79057.978</v>
      </c>
      <c r="E18" s="23">
        <f t="shared" si="0"/>
        <v>-9685.987999999998</v>
      </c>
      <c r="F18" s="36">
        <f t="shared" si="1"/>
        <v>-10.914531360926546</v>
      </c>
    </row>
    <row r="19" spans="2:6" s="3" customFormat="1" ht="16.5" customHeight="1">
      <c r="B19" s="31" t="s">
        <v>19</v>
      </c>
      <c r="C19" s="23">
        <v>210760.468</v>
      </c>
      <c r="D19" s="23">
        <v>96681.40100000001</v>
      </c>
      <c r="E19" s="23">
        <f t="shared" si="0"/>
        <v>-114079.06699999998</v>
      </c>
      <c r="F19" s="36">
        <f t="shared" si="1"/>
        <v>-54.12735513568891</v>
      </c>
    </row>
    <row r="20" spans="2:6" s="3" customFormat="1" ht="16.5" customHeight="1">
      <c r="B20" s="31" t="s">
        <v>14</v>
      </c>
      <c r="C20" s="23">
        <v>124411.707</v>
      </c>
      <c r="D20" s="23">
        <v>112750.71199999998</v>
      </c>
      <c r="E20" s="23">
        <f t="shared" si="0"/>
        <v>-11660.99500000001</v>
      </c>
      <c r="F20" s="36">
        <f t="shared" si="1"/>
        <v>-9.372908129939901</v>
      </c>
    </row>
    <row r="21" spans="2:6" s="3" customFormat="1" ht="16.5" customHeight="1">
      <c r="B21" s="31" t="s">
        <v>15</v>
      </c>
      <c r="C21" s="23">
        <v>191472.157</v>
      </c>
      <c r="D21" s="23">
        <v>106347.995</v>
      </c>
      <c r="E21" s="23">
        <f t="shared" si="0"/>
        <v>-85124.16200000001</v>
      </c>
      <c r="F21" s="36">
        <f t="shared" si="1"/>
        <v>-44.45772342764176</v>
      </c>
    </row>
    <row r="22" spans="2:6" s="3" customFormat="1" ht="16.5" customHeight="1">
      <c r="B22" s="31" t="s">
        <v>16</v>
      </c>
      <c r="C22" s="23">
        <v>353.554</v>
      </c>
      <c r="D22" s="23">
        <v>907.2</v>
      </c>
      <c r="E22" s="23">
        <f>+D22-C22</f>
        <v>553.6460000000001</v>
      </c>
      <c r="F22" s="36" t="s">
        <v>44</v>
      </c>
    </row>
    <row r="23" spans="2:6" s="3" customFormat="1" ht="16.5" customHeight="1">
      <c r="B23" s="31" t="s">
        <v>12</v>
      </c>
      <c r="C23" s="23">
        <v>6793543.056</v>
      </c>
      <c r="D23" s="23">
        <v>6696504.475</v>
      </c>
      <c r="E23" s="23">
        <f t="shared" si="0"/>
        <v>-97038.58100000024</v>
      </c>
      <c r="F23" s="36">
        <f t="shared" si="1"/>
        <v>-1.4283942885192573</v>
      </c>
    </row>
    <row r="24" spans="2:6" s="3" customFormat="1" ht="29.25" customHeight="1">
      <c r="B24" s="25" t="s">
        <v>17</v>
      </c>
      <c r="C24" s="26">
        <f>+SUM(C8:C17)</f>
        <v>52869763.485</v>
      </c>
      <c r="D24" s="26">
        <f>+SUM(D8:D17)</f>
        <v>51628233.97099999</v>
      </c>
      <c r="E24" s="26">
        <f t="shared" si="0"/>
        <v>-1241529.514000006</v>
      </c>
      <c r="F24" s="40">
        <f t="shared" si="1"/>
        <v>-2.3482789257270724</v>
      </c>
    </row>
    <row r="25" spans="2:6" s="3" customFormat="1" ht="22.5" customHeight="1">
      <c r="B25" s="45" t="s">
        <v>18</v>
      </c>
      <c r="C25" s="45"/>
      <c r="D25" s="45"/>
      <c r="E25" s="45"/>
      <c r="F25" s="45"/>
    </row>
    <row r="26" spans="2:6" s="3" customFormat="1" ht="22.5" customHeight="1">
      <c r="B26" s="27" t="s">
        <v>37</v>
      </c>
      <c r="C26" s="28">
        <f>SUM(C27:C30)</f>
        <v>4638080.294</v>
      </c>
      <c r="D26" s="28">
        <f>SUM(D27:D30)</f>
        <v>4345285.26</v>
      </c>
      <c r="E26" s="23">
        <f>+D26-C26</f>
        <v>-292795.034</v>
      </c>
      <c r="F26" s="37">
        <f>(D26/C26)*100-100</f>
        <v>-6.312849615362865</v>
      </c>
    </row>
    <row r="27" spans="2:6" s="3" customFormat="1" ht="16.5" customHeight="1">
      <c r="B27" s="31" t="s">
        <v>20</v>
      </c>
      <c r="C27" s="23">
        <v>811593.567</v>
      </c>
      <c r="D27" s="23">
        <v>776329.049</v>
      </c>
      <c r="E27" s="23">
        <f>+D27-C27</f>
        <v>-35264.51800000004</v>
      </c>
      <c r="F27" s="36">
        <f>(D27/C27)*100-100</f>
        <v>-4.345095800888728</v>
      </c>
    </row>
    <row r="28" spans="2:6" s="3" customFormat="1" ht="16.5" customHeight="1">
      <c r="B28" s="31" t="s">
        <v>21</v>
      </c>
      <c r="C28" s="23">
        <v>8595.876</v>
      </c>
      <c r="D28" s="23">
        <v>4992.105</v>
      </c>
      <c r="E28" s="23">
        <f aca="true" t="shared" si="2" ref="E28:E34">+D28-C28</f>
        <v>-3603.7710000000006</v>
      </c>
      <c r="F28" s="36">
        <f>(D28/C28)*100-100</f>
        <v>-41.924418174482746</v>
      </c>
    </row>
    <row r="29" spans="2:6" s="3" customFormat="1" ht="16.5" customHeight="1">
      <c r="B29" s="31" t="s">
        <v>22</v>
      </c>
      <c r="C29" s="23">
        <v>613867.054</v>
      </c>
      <c r="D29" s="23">
        <v>583421.5</v>
      </c>
      <c r="E29" s="23">
        <f t="shared" si="2"/>
        <v>-30445.554000000004</v>
      </c>
      <c r="F29" s="36">
        <f>(D29/C29)*100-100</f>
        <v>-4.9596331651315495</v>
      </c>
    </row>
    <row r="30" spans="2:6" s="3" customFormat="1" ht="16.5" customHeight="1">
      <c r="B30" s="31" t="s">
        <v>23</v>
      </c>
      <c r="C30" s="23">
        <v>3204023.7970000003</v>
      </c>
      <c r="D30" s="23">
        <v>2980542.6059999997</v>
      </c>
      <c r="E30" s="23">
        <f>+D30-C30</f>
        <v>-223481.19100000057</v>
      </c>
      <c r="F30" s="36">
        <f>+(D30/C30)*100-100</f>
        <v>-6.97501657788095</v>
      </c>
    </row>
    <row r="31" spans="2:6" s="3" customFormat="1" ht="21.75" customHeight="1">
      <c r="B31" s="27" t="s">
        <v>36</v>
      </c>
      <c r="C31" s="23">
        <f>SUM(C32:C33)</f>
        <v>13676914.991</v>
      </c>
      <c r="D31" s="23">
        <f>SUM(D32:D33)</f>
        <v>13035368.071</v>
      </c>
      <c r="E31" s="23">
        <f>+D31-C31</f>
        <v>-641546.9199999999</v>
      </c>
      <c r="F31" s="38">
        <f>+(D31/C31)*100-100</f>
        <v>-4.690728285012852</v>
      </c>
    </row>
    <row r="32" spans="2:6" s="3" customFormat="1" ht="16.5" customHeight="1">
      <c r="B32" s="31" t="s">
        <v>25</v>
      </c>
      <c r="C32" s="23">
        <v>10808269.834999999</v>
      </c>
      <c r="D32" s="23">
        <v>10122263.331</v>
      </c>
      <c r="E32" s="23">
        <f t="shared" si="2"/>
        <v>-686006.5039999988</v>
      </c>
      <c r="F32" s="36">
        <f>+(D32/C32)*100-100</f>
        <v>-6.347051974762238</v>
      </c>
    </row>
    <row r="33" spans="2:6" s="3" customFormat="1" ht="16.5" customHeight="1">
      <c r="B33" s="31" t="s">
        <v>31</v>
      </c>
      <c r="C33" s="23">
        <v>2868645.1560000004</v>
      </c>
      <c r="D33" s="23">
        <v>2913104.74</v>
      </c>
      <c r="E33" s="23">
        <f t="shared" si="2"/>
        <v>44459.5839999998</v>
      </c>
      <c r="F33" s="36">
        <f>+(D33/C33)*100-100</f>
        <v>1.549846062591925</v>
      </c>
    </row>
    <row r="34" spans="2:6" s="3" customFormat="1" ht="23.25" customHeight="1">
      <c r="B34" s="27" t="s">
        <v>24</v>
      </c>
      <c r="C34" s="23">
        <v>11440723.827000001</v>
      </c>
      <c r="D34" s="23">
        <v>12171417.144</v>
      </c>
      <c r="E34" s="28">
        <f t="shared" si="2"/>
        <v>730693.316999998</v>
      </c>
      <c r="F34" s="38">
        <f aca="true" t="shared" si="3" ref="F34:F45">(D34/C34)*100-100</f>
        <v>6.386775242975176</v>
      </c>
    </row>
    <row r="35" spans="2:6" s="3" customFormat="1" ht="18.75" customHeight="1">
      <c r="B35" s="27" t="s">
        <v>34</v>
      </c>
      <c r="C35" s="23">
        <v>1604194.375</v>
      </c>
      <c r="D35" s="23">
        <v>728418.876</v>
      </c>
      <c r="E35" s="23">
        <f aca="true" t="shared" si="4" ref="E35:E45">+D35-C35</f>
        <v>-875775.499</v>
      </c>
      <c r="F35" s="36">
        <f t="shared" si="3"/>
        <v>-54.592854372775115</v>
      </c>
    </row>
    <row r="36" spans="2:6" s="3" customFormat="1" ht="15" customHeight="1">
      <c r="B36" s="27" t="s">
        <v>30</v>
      </c>
      <c r="C36" s="23">
        <v>11421703.125</v>
      </c>
      <c r="D36" s="23">
        <v>14241899.773</v>
      </c>
      <c r="E36" s="23">
        <f t="shared" si="4"/>
        <v>2820196.648</v>
      </c>
      <c r="F36" s="36">
        <f t="shared" si="3"/>
        <v>24.691559718682484</v>
      </c>
    </row>
    <row r="37" spans="2:6" s="3" customFormat="1" ht="20.25" customHeight="1">
      <c r="B37" s="27" t="s">
        <v>32</v>
      </c>
      <c r="C37" s="23">
        <f>SUM(C38:C44)</f>
        <v>8496390.98</v>
      </c>
      <c r="D37" s="23">
        <f>SUM(D38:D44)</f>
        <v>6529132.661</v>
      </c>
      <c r="E37" s="23">
        <f t="shared" si="4"/>
        <v>-1967258.3190000001</v>
      </c>
      <c r="F37" s="36">
        <f t="shared" si="3"/>
        <v>-23.154046507873858</v>
      </c>
    </row>
    <row r="38" spans="2:6" s="3" customFormat="1" ht="16.5" customHeight="1">
      <c r="B38" s="31" t="s">
        <v>35</v>
      </c>
      <c r="C38" s="23">
        <v>605667.131</v>
      </c>
      <c r="D38" s="23">
        <v>319235.946</v>
      </c>
      <c r="E38" s="23">
        <f t="shared" si="4"/>
        <v>-286431.18500000006</v>
      </c>
      <c r="F38" s="36">
        <f t="shared" si="3"/>
        <v>-47.29184899419613</v>
      </c>
    </row>
    <row r="39" spans="2:6" s="3" customFormat="1" ht="21.75" customHeight="1">
      <c r="B39" s="31" t="s">
        <v>38</v>
      </c>
      <c r="C39" s="23">
        <v>46397.678</v>
      </c>
      <c r="D39" s="23">
        <v>0</v>
      </c>
      <c r="E39" s="23">
        <f t="shared" si="4"/>
        <v>-46397.678</v>
      </c>
      <c r="F39" s="36">
        <f t="shared" si="3"/>
        <v>-100</v>
      </c>
    </row>
    <row r="40" spans="2:6" s="3" customFormat="1" ht="24.75" customHeight="1">
      <c r="B40" s="31" t="s">
        <v>27</v>
      </c>
      <c r="C40" s="23">
        <v>566420.9040000001</v>
      </c>
      <c r="D40" s="23">
        <v>421720.38</v>
      </c>
      <c r="E40" s="23">
        <f t="shared" si="4"/>
        <v>-144700.5240000001</v>
      </c>
      <c r="F40" s="36">
        <f t="shared" si="3"/>
        <v>-25.54646606051108</v>
      </c>
    </row>
    <row r="41" spans="2:6" s="3" customFormat="1" ht="16.5" customHeight="1">
      <c r="B41" s="31" t="s">
        <v>26</v>
      </c>
      <c r="C41" s="23">
        <v>1011214.1909999999</v>
      </c>
      <c r="D41" s="23">
        <v>2195133.0209999997</v>
      </c>
      <c r="E41" s="23">
        <f t="shared" si="4"/>
        <v>1183918.8299999998</v>
      </c>
      <c r="F41" s="36" t="s">
        <v>46</v>
      </c>
    </row>
    <row r="42" spans="2:6" s="3" customFormat="1" ht="25.5" customHeight="1">
      <c r="B42" s="31" t="s">
        <v>28</v>
      </c>
      <c r="C42" s="23">
        <v>29374.411999999997</v>
      </c>
      <c r="D42" s="23">
        <v>23029.041</v>
      </c>
      <c r="E42" s="23">
        <f t="shared" si="4"/>
        <v>-6345.370999999996</v>
      </c>
      <c r="F42" s="36">
        <f t="shared" si="3"/>
        <v>-21.601695380319427</v>
      </c>
    </row>
    <row r="43" spans="2:6" s="3" customFormat="1" ht="16.5" customHeight="1">
      <c r="B43" s="31" t="s">
        <v>29</v>
      </c>
      <c r="C43" s="23">
        <v>244018.27800000002</v>
      </c>
      <c r="D43" s="23">
        <v>117830.78100000002</v>
      </c>
      <c r="E43" s="23">
        <f t="shared" si="4"/>
        <v>-126187.497</v>
      </c>
      <c r="F43" s="36">
        <f t="shared" si="3"/>
        <v>-51.71231353415255</v>
      </c>
    </row>
    <row r="44" spans="2:6" s="3" customFormat="1" ht="16.5" customHeight="1">
      <c r="B44" s="31" t="s">
        <v>32</v>
      </c>
      <c r="C44" s="23">
        <v>5993298.386</v>
      </c>
      <c r="D44" s="23">
        <v>3452183.492</v>
      </c>
      <c r="E44" s="23">
        <f t="shared" si="4"/>
        <v>-2541114.894</v>
      </c>
      <c r="F44" s="36">
        <f t="shared" si="3"/>
        <v>-42.39927215931545</v>
      </c>
    </row>
    <row r="45" spans="2:6" s="3" customFormat="1" ht="24.75" customHeight="1">
      <c r="B45" s="29" t="s">
        <v>33</v>
      </c>
      <c r="C45" s="30">
        <f>+C26+C31+C34+C35+C36+C37</f>
        <v>51278007.59200001</v>
      </c>
      <c r="D45" s="30">
        <f>+D26+D31+D34+D35+D36+D37</f>
        <v>51051521.785</v>
      </c>
      <c r="E45" s="30">
        <f t="shared" si="4"/>
        <v>-226485.8070000112</v>
      </c>
      <c r="F45" s="39">
        <f t="shared" si="3"/>
        <v>-0.44168215115156784</v>
      </c>
    </row>
    <row r="46" spans="2:6" ht="16.5" customHeight="1">
      <c r="B46" s="4"/>
      <c r="C46" s="32"/>
      <c r="D46" s="6"/>
      <c r="E46" s="6"/>
      <c r="F46" s="6"/>
    </row>
    <row r="47" spans="2:6" ht="34.5" customHeight="1">
      <c r="B47" s="41" t="s">
        <v>43</v>
      </c>
      <c r="C47" s="34"/>
      <c r="D47" s="42"/>
      <c r="E47" s="6"/>
      <c r="F47" s="6"/>
    </row>
    <row r="48" spans="2:6" ht="16.5" customHeight="1">
      <c r="B48" s="4"/>
      <c r="C48" s="43"/>
      <c r="D48" s="43"/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9:D49 C46">
    <cfRule type="cellIs" priority="2" dxfId="2" operator="notEqual">
      <formula>0</formula>
    </cfRule>
  </conditionalFormatting>
  <conditionalFormatting sqref="C47:D48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2023-05-26T07:59:46Z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65e7f6d0-61d4-4d1c-b07e-104660fe4887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