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<sst xmlns="http://schemas.openxmlformats.org/spreadsheetml/2006/main" count="49" uniqueCount="47">
  <si>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</si>
  <si>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</si>
  <si>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</si>
  <si>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</si>
  <si>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</si>
  <si>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</si>
  <si>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</si>
  <si>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</si>
  <si>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</si>
  <si>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</si>
  <si>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</si>
  <si>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</si>
  <si>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</si>
  <si>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</si>
  <si>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</si>
  <si>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</si>
  <si>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</si>
  <si>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</si>
  <si>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</si>
  <si>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</si>
  <si>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</si>
  <si>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</si>
  <si>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</si>
  <si>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</si>
  <si>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</si>
  <si>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</si>
  <si>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</si>
  <si>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</si>
  <si>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</si>
  <si>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</si>
  <si>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</si>
  <si>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</si>
  <si>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</si>
  <si>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</si>
  <si>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</si>
  <si>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</si>
  <si>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</si>
  <si>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</si>
  <si>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</si>
  <si>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</si>
  <si>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</si>
  <si>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</si>
  <si>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</si>
  <si>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t>в 5,3 раза</t>
  </si>
  <si>
    <t>в 2,1 раза</t>
  </si>
  <si>
    <r>
      <t xml:space="preserve">Объем кассовых операций по банковской системе Республики Молдова,
январь 2024 г. </t>
    </r>
    <r>
      <rPr>
        <b/>
        <vertAlign val="superscript"/>
        <sz val="16"/>
        <color indexed="57"/>
        <rFont val="Times New Roman"/>
        <family val="1"/>
      </rPr>
      <t>i</t>
    </r>
  </si>
  <si>
    <t>млн лей</t>
  </si>
</sst>
</file>

<file path=xl/styles.xml><?xml version="1.0" encoding="utf-8"?>
<styleSheet xmlns="http://schemas.openxmlformats.org/spreadsheetml/2006/main">
  <numFmts count="26">
    <numFmt numFmtId="5" formatCode="&quot;MDL &quot;#,##0_);\(&quot;MDL &quot;#,##0\)"/>
    <numFmt numFmtId="6" formatCode="&quot;MDL &quot;#,##0_);[Red]\(&quot;MDL &quot;#,##0\)"/>
    <numFmt numFmtId="7" formatCode="&quot;MDL &quot;#,##0.00_);\(&quot;MDL &quot;#,##0.00\)"/>
    <numFmt numFmtId="8" formatCode="&quot;MDL &quot;#,##0.00_);[Red]\(&quot;MDL &quot;#,##0.00\)"/>
    <numFmt numFmtId="42" formatCode="_(&quot;MDL &quot;* #,##0_);_(&quot;MDL &quot;* \(#,##0\);_(&quot;MDL &quot;* &quot;-&quot;_);_(@_)"/>
    <numFmt numFmtId="41" formatCode="_(* #,##0_);_(* \(#,##0\);_(* &quot;-&quot;_);_(@_)"/>
    <numFmt numFmtId="44" formatCode="_(&quot;MDL &quot;* #,##0.00_);_(&quot;MDL &quot;* \(#,##0.00\);_(&quot;MDL 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_-* #,##0\ _L_-;\-* #,##0\ _L_-;_-* &quot;-&quot;\ _L_-;_-@_-"/>
    <numFmt numFmtId="173" formatCode="_-* #,##0.00\ _L_-;\-* #,##0.00\ _L_-;_-* &quot;-&quot;??\ _L_-;_-@_-"/>
    <numFmt numFmtId="174" formatCode="0.0"/>
    <numFmt numFmtId="175" formatCode="_-* #,##0.00\ &quot;lei&quot;_-;\-* #,##0.00\ &quot;lei&quot;_-;_-* &quot;-&quot;??\ &quot;lei&quot;_-;_-@_-"/>
    <numFmt numFmtId="176" formatCode="_-* #,##0.00\ _l_e_i_-;\-* #,##0.00\ _l_e_i_-;_-* &quot;-&quot;??\ _l_e_i_-;_-@_-"/>
    <numFmt numFmtId="177" formatCode="_-* #,##0\ &quot;lei&quot;_-;\-* #,##0\ &quot;lei&quot;_-;_-* &quot;-&quot;??\ &quot;lei&quot;_-;_-@_-"/>
    <numFmt numFmtId="178" formatCode="#,##0.0,"/>
    <numFmt numFmtId="179" formatCode="_-* #,##0.000000\ &quot;lei&quot;_-;\-* #,##0.000000\ &quot;lei&quot;_-;_-* &quot;-&quot;??\ &quot;lei&quot;_-;_-@_-"/>
    <numFmt numFmtId="180" formatCode="#,##0.0"/>
    <numFmt numFmtId="181" formatCode="#.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7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75" fontId="5" fillId="0" borderId="0" xfId="47" applyFont="1" applyBorder="1" applyAlignment="1">
      <alignment horizontal="center" wrapText="1"/>
    </xf>
    <xf numFmtId="175" fontId="4" fillId="0" borderId="0" xfId="47" applyFont="1" applyBorder="1" applyAlignment="1">
      <alignment horizontal="center" wrapText="1"/>
    </xf>
    <xf numFmtId="17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8" fontId="7" fillId="0" borderId="14" xfId="57" applyNumberFormat="1" applyFont="1" applyBorder="1" applyAlignment="1">
      <alignment horizontal="right" vertical="center"/>
      <protection/>
    </xf>
    <xf numFmtId="17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7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78" fontId="49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7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77" fontId="50" fillId="0" borderId="0" xfId="47" applyNumberFormat="1" applyFont="1" applyBorder="1" applyAlignment="1">
      <alignment wrapText="1"/>
    </xf>
    <xf numFmtId="174" fontId="7" fillId="0" borderId="19" xfId="57" applyNumberFormat="1" applyFont="1" applyFill="1" applyBorder="1" applyAlignment="1">
      <alignment horizontal="right" vertical="center"/>
      <protection/>
    </xf>
    <xf numFmtId="174" fontId="7" fillId="34" borderId="20" xfId="57" applyNumberFormat="1" applyFont="1" applyFill="1" applyBorder="1" applyAlignment="1">
      <alignment horizontal="right" vertical="center"/>
      <protection/>
    </xf>
    <xf numFmtId="174" fontId="7" fillId="0" borderId="20" xfId="57" applyNumberFormat="1" applyFont="1" applyBorder="1" applyAlignment="1">
      <alignment horizontal="right" vertical="center"/>
      <protection/>
    </xf>
    <xf numFmtId="174" fontId="7" fillId="0" borderId="20" xfId="47" applyNumberFormat="1" applyFont="1" applyBorder="1" applyAlignment="1">
      <alignment horizontal="right" vertical="center"/>
    </xf>
    <xf numFmtId="174" fontId="49" fillId="33" borderId="21" xfId="57" applyNumberFormat="1" applyFont="1" applyFill="1" applyBorder="1" applyAlignment="1">
      <alignment horizontal="right" vertical="center"/>
      <protection/>
    </xf>
    <xf numFmtId="174" fontId="49" fillId="33" borderId="22" xfId="57" applyNumberFormat="1" applyFont="1" applyFill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/>
    </xf>
    <xf numFmtId="179" fontId="50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A1" sqref="A1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32.00390625" style="12" customWidth="1"/>
    <col min="4" max="4" width="17.00390625" style="1" customWidth="1"/>
    <col min="5" max="5" width="14.00390625" style="1" customWidth="1"/>
    <col min="6" max="6" width="15.00390625" style="1" customWidth="1"/>
    <col min="7" max="247" width="9.140625" style="1" customWidth="1"/>
    <col min="248" max="248" width="66.7109375" style="1" customWidth="1"/>
    <col min="249" max="249" width="19.7109375" style="1" customWidth="1"/>
    <col min="250" max="250" width="21.00390625" style="1" customWidth="1"/>
    <col min="251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45</v>
      </c>
      <c r="C2" s="48"/>
      <c r="D2" s="48"/>
      <c r="E2" s="48"/>
      <c r="F2" s="48"/>
    </row>
    <row r="3" spans="2:6" ht="21" customHeight="1">
      <c r="B3" s="45" t="s">
        <v>40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2023</v>
      </c>
      <c r="D5" s="16">
        <v>2024</v>
      </c>
      <c r="E5" s="17" t="s">
        <v>46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6" s="3" customFormat="1" ht="36" customHeight="1">
      <c r="B8" s="20" t="s">
        <v>19</v>
      </c>
      <c r="C8" s="21">
        <v>7203337.79842</v>
      </c>
      <c r="D8" s="21">
        <v>7586734.68049</v>
      </c>
      <c r="E8" s="21">
        <f aca="true" t="shared" si="0" ref="E8:E24">+D8-C8</f>
        <v>383396.8820700003</v>
      </c>
      <c r="F8" s="35">
        <f aca="true" t="shared" si="1" ref="F8:F24">(D8/C8)*100-100</f>
        <v>5.322489279262953</v>
      </c>
    </row>
    <row r="9" spans="2:6" s="3" customFormat="1" ht="24" customHeight="1">
      <c r="B9" s="22" t="s">
        <v>4</v>
      </c>
      <c r="C9" s="23">
        <v>92611.66244</v>
      </c>
      <c r="D9" s="23">
        <v>48903.255979999994</v>
      </c>
      <c r="E9" s="23">
        <f t="shared" si="0"/>
        <v>-43708.406460000006</v>
      </c>
      <c r="F9" s="36">
        <f t="shared" si="1"/>
        <v>-47.195358887242975</v>
      </c>
    </row>
    <row r="10" spans="2:6" s="3" customFormat="1" ht="18.75" customHeight="1">
      <c r="B10" s="22" t="s">
        <v>7</v>
      </c>
      <c r="C10" s="23">
        <v>366723.54633</v>
      </c>
      <c r="D10" s="23">
        <v>141336.8437</v>
      </c>
      <c r="E10" s="23">
        <f t="shared" si="0"/>
        <v>-225386.70262999999</v>
      </c>
      <c r="F10" s="36">
        <f t="shared" si="1"/>
        <v>-61.4595667187357</v>
      </c>
    </row>
    <row r="11" spans="2:6" s="3" customFormat="1" ht="20.25" customHeight="1">
      <c r="B11" s="22" t="s">
        <v>8</v>
      </c>
      <c r="C11" s="23">
        <v>891593.3038700001</v>
      </c>
      <c r="D11" s="23">
        <v>1062033.3790499999</v>
      </c>
      <c r="E11" s="23">
        <f t="shared" si="0"/>
        <v>170440.0751799998</v>
      </c>
      <c r="F11" s="36">
        <f t="shared" si="1"/>
        <v>19.116347603800648</v>
      </c>
    </row>
    <row r="12" spans="2:6" s="3" customFormat="1" ht="21.75" customHeight="1">
      <c r="B12" s="22" t="s">
        <v>21</v>
      </c>
      <c r="C12" s="23">
        <v>172209.508</v>
      </c>
      <c r="D12" s="23">
        <v>133882.24346</v>
      </c>
      <c r="E12" s="23">
        <f t="shared" si="0"/>
        <v>-38327.264540000004</v>
      </c>
      <c r="F12" s="36">
        <f t="shared" si="1"/>
        <v>-22.256183752641576</v>
      </c>
    </row>
    <row r="13" spans="2:6" s="3" customFormat="1" ht="25.5" customHeight="1">
      <c r="B13" s="22" t="s">
        <v>5</v>
      </c>
      <c r="C13" s="23">
        <v>1863045.75293</v>
      </c>
      <c r="D13" s="23">
        <v>1311854.05405</v>
      </c>
      <c r="E13" s="23">
        <f t="shared" si="0"/>
        <v>-551191.69888</v>
      </c>
      <c r="F13" s="36">
        <f t="shared" si="1"/>
        <v>-29.585515976359915</v>
      </c>
    </row>
    <row r="14" spans="2:6" s="3" customFormat="1" ht="20.25" customHeight="1">
      <c r="B14" s="22" t="s">
        <v>9</v>
      </c>
      <c r="C14" s="23">
        <v>530318.52683</v>
      </c>
      <c r="D14" s="24">
        <v>444648.99106000003</v>
      </c>
      <c r="E14" s="23">
        <f t="shared" si="0"/>
        <v>-85669.53576999996</v>
      </c>
      <c r="F14" s="36">
        <f>D14/C14*100-100</f>
        <v>-16.154354682287448</v>
      </c>
    </row>
    <row r="15" spans="2:6" s="3" customFormat="1" ht="19.5" customHeight="1">
      <c r="B15" s="22" t="s">
        <v>22</v>
      </c>
      <c r="C15" s="23">
        <v>457460.23688</v>
      </c>
      <c r="D15" s="23">
        <v>426450.35426999995</v>
      </c>
      <c r="E15" s="23">
        <f t="shared" si="0"/>
        <v>-31009.88261000003</v>
      </c>
      <c r="F15" s="36">
        <f t="shared" si="1"/>
        <v>-6.778705581384656</v>
      </c>
    </row>
    <row r="16" spans="2:6" s="3" customFormat="1" ht="30.75" customHeight="1">
      <c r="B16" s="22" t="s">
        <v>23</v>
      </c>
      <c r="C16" s="23">
        <v>217698.70387</v>
      </c>
      <c r="D16" s="23">
        <v>157113.14209</v>
      </c>
      <c r="E16" s="23">
        <f t="shared" si="0"/>
        <v>-60585.56177999999</v>
      </c>
      <c r="F16" s="36">
        <f t="shared" si="1"/>
        <v>-27.830005738655657</v>
      </c>
    </row>
    <row r="17" spans="2:6" s="3" customFormat="1" ht="24" customHeight="1">
      <c r="B17" s="22" t="s">
        <v>6</v>
      </c>
      <c r="C17" s="23">
        <f>SUM(C18:C23)</f>
        <v>1961079.16612</v>
      </c>
      <c r="D17" s="23">
        <f>SUM(D18:D23)</f>
        <v>2082012.24112</v>
      </c>
      <c r="E17" s="23">
        <f t="shared" si="0"/>
        <v>120933.07499999995</v>
      </c>
      <c r="F17" s="36">
        <f t="shared" si="1"/>
        <v>6.166659515294654</v>
      </c>
    </row>
    <row r="18" spans="2:6" s="3" customFormat="1" ht="16.5" customHeight="1">
      <c r="B18" s="31" t="s">
        <v>20</v>
      </c>
      <c r="C18" s="23">
        <v>25149.215</v>
      </c>
      <c r="D18" s="23">
        <v>30300.80137</v>
      </c>
      <c r="E18" s="23">
        <f t="shared" si="0"/>
        <v>5151.586370000001</v>
      </c>
      <c r="F18" s="36">
        <f t="shared" si="1"/>
        <v>20.484084175191967</v>
      </c>
    </row>
    <row r="19" spans="2:6" s="3" customFormat="1" ht="24" customHeight="1">
      <c r="B19" s="31" t="s">
        <v>10</v>
      </c>
      <c r="C19" s="23">
        <v>27022.03</v>
      </c>
      <c r="D19" s="23">
        <v>27109.3408</v>
      </c>
      <c r="E19" s="23">
        <f t="shared" si="0"/>
        <v>87.31080000000293</v>
      </c>
      <c r="F19" s="36">
        <f t="shared" si="1"/>
        <v>0.32310969975239345</v>
      </c>
    </row>
    <row r="20" spans="2:6" s="3" customFormat="1" ht="16.5" customHeight="1">
      <c r="B20" s="31" t="s">
        <v>24</v>
      </c>
      <c r="C20" s="23">
        <v>22196.393</v>
      </c>
      <c r="D20" s="23">
        <v>26276.600300000002</v>
      </c>
      <c r="E20" s="23">
        <f t="shared" si="0"/>
        <v>4080.207300000002</v>
      </c>
      <c r="F20" s="36">
        <f t="shared" si="1"/>
        <v>18.382298871713076</v>
      </c>
    </row>
    <row r="21" spans="2:6" s="3" customFormat="1" ht="16.5" customHeight="1">
      <c r="B21" s="31" t="s">
        <v>25</v>
      </c>
      <c r="C21" s="23">
        <v>32165.303</v>
      </c>
      <c r="D21" s="23">
        <v>40400.203299999994</v>
      </c>
      <c r="E21" s="23">
        <f t="shared" si="0"/>
        <v>8234.900299999994</v>
      </c>
      <c r="F21" s="36">
        <f t="shared" si="1"/>
        <v>25.60181167887643</v>
      </c>
    </row>
    <row r="22" spans="2:6" s="3" customFormat="1" ht="16.5" customHeight="1">
      <c r="B22" s="31" t="s">
        <v>11</v>
      </c>
      <c r="C22" s="23">
        <v>126.637</v>
      </c>
      <c r="D22" s="23">
        <v>668.025</v>
      </c>
      <c r="E22" s="23">
        <f>+D22-C22</f>
        <v>541.3879999999999</v>
      </c>
      <c r="F22" s="36" t="s">
        <v>43</v>
      </c>
    </row>
    <row r="23" spans="2:6" s="3" customFormat="1" ht="16.5" customHeight="1">
      <c r="B23" s="31" t="s">
        <v>6</v>
      </c>
      <c r="C23" s="23">
        <v>1854419.58812</v>
      </c>
      <c r="D23" s="23">
        <v>1957257.27035</v>
      </c>
      <c r="E23" s="23">
        <f t="shared" si="0"/>
        <v>102837.68222999992</v>
      </c>
      <c r="F23" s="36">
        <f t="shared" si="1"/>
        <v>5.545545511318522</v>
      </c>
    </row>
    <row r="24" spans="2:6" s="3" customFormat="1" ht="29.25" customHeight="1">
      <c r="B24" s="25" t="s">
        <v>12</v>
      </c>
      <c r="C24" s="26">
        <f>+SUM(C8:C17)</f>
        <v>13756078.205690002</v>
      </c>
      <c r="D24" s="26">
        <f>+SUM(D8:D17)</f>
        <v>13394969.18527</v>
      </c>
      <c r="E24" s="26">
        <f t="shared" si="0"/>
        <v>-361109.0204200018</v>
      </c>
      <c r="F24" s="40">
        <f t="shared" si="1"/>
        <v>-2.6250869980561333</v>
      </c>
    </row>
    <row r="25" spans="2:6" s="3" customFormat="1" ht="22.5" customHeight="1">
      <c r="B25" s="44" t="s">
        <v>41</v>
      </c>
      <c r="C25" s="44"/>
      <c r="D25" s="44"/>
      <c r="E25" s="44"/>
      <c r="F25" s="44"/>
    </row>
    <row r="26" spans="2:6" s="3" customFormat="1" ht="32.25" customHeight="1">
      <c r="B26" s="27" t="s">
        <v>13</v>
      </c>
      <c r="C26" s="28">
        <f>SUM(C27:C30)</f>
        <v>951034.22172</v>
      </c>
      <c r="D26" s="28">
        <f>SUM(D27:D30)</f>
        <v>1302274.1715600002</v>
      </c>
      <c r="E26" s="23">
        <f>+D26-C26</f>
        <v>351239.94984000013</v>
      </c>
      <c r="F26" s="37">
        <f>(D26/C26)*100-100</f>
        <v>36.932419656230934</v>
      </c>
    </row>
    <row r="27" spans="2:6" s="3" customFormat="1" ht="16.5" customHeight="1">
      <c r="B27" s="31" t="s">
        <v>14</v>
      </c>
      <c r="C27" s="23">
        <v>159517.62772</v>
      </c>
      <c r="D27" s="23">
        <v>164890.1891</v>
      </c>
      <c r="E27" s="23">
        <f>+D27-C27</f>
        <v>5372.561379999999</v>
      </c>
      <c r="F27" s="36">
        <f>(D27/C27)*100-100</f>
        <v>3.368004813505877</v>
      </c>
    </row>
    <row r="28" spans="2:6" s="3" customFormat="1" ht="16.5" customHeight="1">
      <c r="B28" s="31" t="s">
        <v>26</v>
      </c>
      <c r="C28" s="23">
        <v>109.798</v>
      </c>
      <c r="D28" s="23">
        <v>202.57425</v>
      </c>
      <c r="E28" s="23">
        <f aca="true" t="shared" si="2" ref="E28:E34">+D28-C28</f>
        <v>92.77625</v>
      </c>
      <c r="F28" s="36">
        <f>(D28/C28)*100-100</f>
        <v>84.49721306399022</v>
      </c>
    </row>
    <row r="29" spans="2:6" s="3" customFormat="1" ht="25.5" customHeight="1">
      <c r="B29" s="31" t="s">
        <v>27</v>
      </c>
      <c r="C29" s="23">
        <v>125431.519</v>
      </c>
      <c r="D29" s="23">
        <v>160178.45074</v>
      </c>
      <c r="E29" s="23">
        <f t="shared" si="2"/>
        <v>34746.93174</v>
      </c>
      <c r="F29" s="36">
        <f>(D29/C29)*100-100</f>
        <v>27.701914173581827</v>
      </c>
    </row>
    <row r="30" spans="2:6" s="3" customFormat="1" ht="16.5" customHeight="1">
      <c r="B30" s="31" t="s">
        <v>28</v>
      </c>
      <c r="C30" s="23">
        <v>665975.277</v>
      </c>
      <c r="D30" s="23">
        <v>977002.95747</v>
      </c>
      <c r="E30" s="23">
        <f>+D30-C30</f>
        <v>311027.68047</v>
      </c>
      <c r="F30" s="36">
        <f>+(D30/C30)*100-100</f>
        <v>46.702586599171894</v>
      </c>
    </row>
    <row r="31" spans="2:6" s="3" customFormat="1" ht="21.75" customHeight="1">
      <c r="B31" s="27" t="s">
        <v>15</v>
      </c>
      <c r="C31" s="23">
        <f>SUM(C32:C33)</f>
        <v>1469924.1377400002</v>
      </c>
      <c r="D31" s="23">
        <f>SUM(D32:D33)</f>
        <v>1470746.62978</v>
      </c>
      <c r="E31" s="23">
        <f>+D31-C31</f>
        <v>822.4920399999246</v>
      </c>
      <c r="F31" s="38">
        <f>+(D31/C31)*100-100</f>
        <v>0.055954727110247404</v>
      </c>
    </row>
    <row r="32" spans="2:6" s="3" customFormat="1" ht="16.5" customHeight="1">
      <c r="B32" s="31" t="s">
        <v>29</v>
      </c>
      <c r="C32" s="23">
        <v>788188.8039500001</v>
      </c>
      <c r="D32" s="23">
        <v>615382.56135</v>
      </c>
      <c r="E32" s="23">
        <f t="shared" si="2"/>
        <v>-172806.2426000001</v>
      </c>
      <c r="F32" s="36">
        <f>+(D32/C32)*100-100</f>
        <v>-21.924473138159712</v>
      </c>
    </row>
    <row r="33" spans="2:6" s="3" customFormat="1" ht="16.5" customHeight="1">
      <c r="B33" s="31" t="s">
        <v>30</v>
      </c>
      <c r="C33" s="23">
        <v>681735.33379</v>
      </c>
      <c r="D33" s="23">
        <v>855364.06843</v>
      </c>
      <c r="E33" s="23">
        <f t="shared" si="2"/>
        <v>173628.73464000004</v>
      </c>
      <c r="F33" s="36">
        <f>+(D33/C33)*100-100</f>
        <v>25.468642453184657</v>
      </c>
    </row>
    <row r="34" spans="2:6" s="3" customFormat="1" ht="23.25" customHeight="1">
      <c r="B34" s="27" t="s">
        <v>16</v>
      </c>
      <c r="C34" s="23">
        <v>3570101.04285</v>
      </c>
      <c r="D34" s="23">
        <v>2841317.00938</v>
      </c>
      <c r="E34" s="28">
        <f t="shared" si="2"/>
        <v>-728784.0334699997</v>
      </c>
      <c r="F34" s="38">
        <f aca="true" t="shared" si="3" ref="F34:F45">(D34/C34)*100-100</f>
        <v>-20.413540813629567</v>
      </c>
    </row>
    <row r="35" spans="2:6" s="3" customFormat="1" ht="18.75" customHeight="1">
      <c r="B35" s="27" t="s">
        <v>31</v>
      </c>
      <c r="C35" s="23">
        <v>138294.315</v>
      </c>
      <c r="D35" s="23">
        <v>203759.01179</v>
      </c>
      <c r="E35" s="23">
        <f aca="true" t="shared" si="4" ref="E35:E45">+D35-C35</f>
        <v>65464.69678999999</v>
      </c>
      <c r="F35" s="36">
        <f t="shared" si="3"/>
        <v>47.33722914785034</v>
      </c>
    </row>
    <row r="36" spans="2:6" s="3" customFormat="1" ht="15" customHeight="1">
      <c r="B36" s="27" t="s">
        <v>32</v>
      </c>
      <c r="C36" s="23">
        <v>4828172.943</v>
      </c>
      <c r="D36" s="23">
        <v>5211815.06931</v>
      </c>
      <c r="E36" s="23">
        <f t="shared" si="4"/>
        <v>383642.1263100002</v>
      </c>
      <c r="F36" s="36">
        <f t="shared" si="3"/>
        <v>7.945906885257983</v>
      </c>
    </row>
    <row r="37" spans="2:6" s="3" customFormat="1" ht="20.25" customHeight="1">
      <c r="B37" s="27" t="s">
        <v>33</v>
      </c>
      <c r="C37" s="23">
        <f>SUM(C38:C44)</f>
        <v>1684107.84074</v>
      </c>
      <c r="D37" s="23">
        <f>SUM(D38:D44)</f>
        <v>1638909.22908</v>
      </c>
      <c r="E37" s="23">
        <f t="shared" si="4"/>
        <v>-45198.61165999994</v>
      </c>
      <c r="F37" s="36">
        <f t="shared" si="3"/>
        <v>-2.683831199321503</v>
      </c>
    </row>
    <row r="38" spans="2:6" s="3" customFormat="1" ht="16.5" customHeight="1">
      <c r="B38" s="31" t="s">
        <v>17</v>
      </c>
      <c r="C38" s="23">
        <v>83214.46089</v>
      </c>
      <c r="D38" s="23">
        <v>90874.96545</v>
      </c>
      <c r="E38" s="23">
        <f t="shared" si="4"/>
        <v>7660.504560000001</v>
      </c>
      <c r="F38" s="36">
        <f t="shared" si="3"/>
        <v>9.205737173646185</v>
      </c>
    </row>
    <row r="39" spans="2:6" s="3" customFormat="1" ht="29.25" customHeight="1">
      <c r="B39" s="31" t="s">
        <v>34</v>
      </c>
      <c r="C39" s="23">
        <v>0</v>
      </c>
      <c r="D39" s="23">
        <v>0</v>
      </c>
      <c r="E39" s="23">
        <f t="shared" si="4"/>
        <v>0</v>
      </c>
      <c r="F39" s="36">
        <v>0</v>
      </c>
    </row>
    <row r="40" spans="2:6" s="3" customFormat="1" ht="30" customHeight="1">
      <c r="B40" s="31" t="s">
        <v>18</v>
      </c>
      <c r="C40" s="23">
        <v>99348.47061</v>
      </c>
      <c r="D40" s="23">
        <v>16366.93262</v>
      </c>
      <c r="E40" s="23">
        <f t="shared" si="4"/>
        <v>-82981.53799000001</v>
      </c>
      <c r="F40" s="36">
        <f t="shared" si="3"/>
        <v>-83.52573268666647</v>
      </c>
    </row>
    <row r="41" spans="2:6" s="3" customFormat="1" ht="24.75" customHeight="1">
      <c r="B41" s="31" t="s">
        <v>35</v>
      </c>
      <c r="C41" s="23">
        <v>657426.94075</v>
      </c>
      <c r="D41" s="23">
        <v>696441.7084700001</v>
      </c>
      <c r="E41" s="23">
        <f t="shared" si="4"/>
        <v>39014.76772000012</v>
      </c>
      <c r="F41" s="36">
        <f t="shared" si="3"/>
        <v>5.934464394703937</v>
      </c>
    </row>
    <row r="42" spans="2:6" s="3" customFormat="1" ht="25.5" customHeight="1">
      <c r="B42" s="31" t="s">
        <v>36</v>
      </c>
      <c r="C42" s="23">
        <v>5208.4</v>
      </c>
      <c r="D42" s="23">
        <v>10698.23253</v>
      </c>
      <c r="E42" s="23">
        <f t="shared" si="4"/>
        <v>5489.83253</v>
      </c>
      <c r="F42" s="36" t="s">
        <v>44</v>
      </c>
    </row>
    <row r="43" spans="2:6" s="3" customFormat="1" ht="16.5" customHeight="1">
      <c r="B43" s="31" t="s">
        <v>37</v>
      </c>
      <c r="C43" s="23">
        <v>26440.32072</v>
      </c>
      <c r="D43" s="23">
        <v>22168.51124</v>
      </c>
      <c r="E43" s="23">
        <f t="shared" si="4"/>
        <v>-4271.80948</v>
      </c>
      <c r="F43" s="36">
        <f t="shared" si="3"/>
        <v>-16.15642081364284</v>
      </c>
    </row>
    <row r="44" spans="2:6" s="3" customFormat="1" ht="16.5" customHeight="1">
      <c r="B44" s="31" t="s">
        <v>33</v>
      </c>
      <c r="C44" s="23">
        <v>812469.24777</v>
      </c>
      <c r="D44" s="23">
        <v>802358.87877</v>
      </c>
      <c r="E44" s="23">
        <f t="shared" si="4"/>
        <v>-10110.369000000064</v>
      </c>
      <c r="F44" s="36">
        <f t="shared" si="3"/>
        <v>-1.2444002068693862</v>
      </c>
    </row>
    <row r="45" spans="2:6" s="3" customFormat="1" ht="24.75" customHeight="1">
      <c r="B45" s="29" t="s">
        <v>38</v>
      </c>
      <c r="C45" s="30">
        <f>+C26+C31+C34+C35+C36+C37</f>
        <v>12641634.50105</v>
      </c>
      <c r="D45" s="30">
        <f>+D26+D31+D34+D35+D36+D37</f>
        <v>12668821.120900001</v>
      </c>
      <c r="E45" s="30">
        <f t="shared" si="4"/>
        <v>27186.61985000223</v>
      </c>
      <c r="F45" s="39">
        <f t="shared" si="3"/>
        <v>0.21505620849696072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42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2024-03-12T13:08:06Z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